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0" yWindow="0" windowWidth="20730" windowHeight="11760"/>
  </bookViews>
  <sheets>
    <sheet name="Sheet1" sheetId="1" r:id="rId1"/>
  </sheets>
  <definedNames>
    <definedName name="KmAlrDA">Sheet1!$C$17</definedName>
    <definedName name="KmAlrDA1">Sheet1!$J$17</definedName>
    <definedName name="KmAlrDA2">Sheet1!$O$17</definedName>
    <definedName name="KmAlrDA3">Sheet1!$T$17</definedName>
    <definedName name="KmAlrLA">#REF!</definedName>
    <definedName name="KmAlrLA1">#REF!</definedName>
    <definedName name="KmAlrLA2">#REF!</definedName>
    <definedName name="KmAlrLA3">#REF!</definedName>
    <definedName name="KmcD">#REF!</definedName>
    <definedName name="KmcD1">#REF!</definedName>
    <definedName name="KmcD2">#REF!</definedName>
    <definedName name="KmcD3">#REF!</definedName>
    <definedName name="solver_adj" localSheetId="0" hidden="1">Sheet1!$T$18,Sheet1!$T$17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Sheet1!$U$16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VmaxAlrDA">Sheet1!$C$18</definedName>
    <definedName name="VmaxAlrDA1">Sheet1!$J$18</definedName>
    <definedName name="VmaxAlrDA2">Sheet1!$O$18</definedName>
    <definedName name="VmaxAlrDA3">Sheet1!$T$18</definedName>
    <definedName name="VmaxAlrLA">#REF!</definedName>
    <definedName name="VmaxAlrLA1">#REF!</definedName>
    <definedName name="VmaxAlrLA2">#REF!</definedName>
    <definedName name="VmaxAlrLA3">#REF!</definedName>
    <definedName name="VmaxcD">#REF!</definedName>
    <definedName name="VmaxcD1">#REF!</definedName>
    <definedName name="VmaxcD2">#REF!</definedName>
    <definedName name="VmaxcD3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7" i="1"/>
  <c r="F5" i="1"/>
  <c r="F6" i="1"/>
  <c r="F7" i="1"/>
  <c r="F8" i="1"/>
  <c r="F9" i="1"/>
  <c r="F10" i="1"/>
  <c r="F11" i="1"/>
  <c r="F12" i="1"/>
  <c r="F13" i="1"/>
  <c r="F14" i="1"/>
  <c r="F15" i="1"/>
  <c r="F4" i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4" i="1"/>
  <c r="U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4" i="1"/>
  <c r="P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4" i="1"/>
  <c r="K4" i="1" s="1"/>
  <c r="C5" i="1"/>
  <c r="D5" i="1" s="1"/>
  <c r="B5" i="1"/>
  <c r="C6" i="1"/>
  <c r="B6" i="1"/>
  <c r="D6" i="1" s="1"/>
  <c r="C7" i="1"/>
  <c r="B7" i="1"/>
  <c r="D7" i="1"/>
  <c r="C8" i="1"/>
  <c r="B8" i="1"/>
  <c r="D8" i="1" s="1"/>
  <c r="C9" i="1"/>
  <c r="D9" i="1" s="1"/>
  <c r="B9" i="1"/>
  <c r="C10" i="1"/>
  <c r="B10" i="1"/>
  <c r="D10" i="1" s="1"/>
  <c r="C11" i="1"/>
  <c r="B11" i="1"/>
  <c r="D11" i="1"/>
  <c r="C12" i="1"/>
  <c r="B12" i="1"/>
  <c r="D12" i="1" s="1"/>
  <c r="C13" i="1"/>
  <c r="D13" i="1" s="1"/>
  <c r="B13" i="1"/>
  <c r="C14" i="1"/>
  <c r="B14" i="1"/>
  <c r="D14" i="1" s="1"/>
  <c r="C15" i="1"/>
  <c r="B15" i="1"/>
  <c r="D15" i="1"/>
  <c r="C4" i="1"/>
  <c r="B4" i="1"/>
  <c r="D4" i="1" s="1"/>
  <c r="D16" i="1" s="1"/>
  <c r="K16" i="1" l="1"/>
  <c r="P16" i="1"/>
  <c r="U16" i="1"/>
</calcChain>
</file>

<file path=xl/sharedStrings.xml><?xml version="1.0" encoding="utf-8"?>
<sst xmlns="http://schemas.openxmlformats.org/spreadsheetml/2006/main" count="34" uniqueCount="28">
  <si>
    <t>delta^2</t>
  </si>
  <si>
    <t>Calc1</t>
  </si>
  <si>
    <t>delta^2 1</t>
  </si>
  <si>
    <t>Calc2</t>
  </si>
  <si>
    <t>delta^2 2</t>
  </si>
  <si>
    <t>Calc3</t>
  </si>
  <si>
    <t>delta^2 3</t>
  </si>
  <si>
    <t>Std dev</t>
  </si>
  <si>
    <t>Rate avg</t>
  </si>
  <si>
    <t>Calc avg</t>
  </si>
  <si>
    <t>KmAlrDA</t>
  </si>
  <si>
    <t>VmaxAlrDA</t>
  </si>
  <si>
    <t>Rate1</t>
  </si>
  <si>
    <t>KmAlrDA1</t>
  </si>
  <si>
    <t>VmaxAlrDA1</t>
  </si>
  <si>
    <t>Rate2</t>
  </si>
  <si>
    <t>KmAlrDA2</t>
  </si>
  <si>
    <t>VmaxAlrDA2</t>
  </si>
  <si>
    <t>Rate3</t>
  </si>
  <si>
    <t>KmAlrDA3</t>
  </si>
  <si>
    <t>VmaxAlrDA3</t>
  </si>
  <si>
    <t>Rate - initial velocity in mM L-ala/min*ug enz</t>
  </si>
  <si>
    <t>Calc - calculated initial velocity based on Michaelis-Menten equation and estimated Km and Vmax values</t>
  </si>
  <si>
    <t>delta^2 - minimized squared difference between empirical and calculated data</t>
  </si>
  <si>
    <t>Substrate (mM)</t>
  </si>
  <si>
    <t>sum:</t>
  </si>
  <si>
    <t>sum - sum of the minimized squared differences (Solver varies the Km and Vmax to minimize this value)</t>
  </si>
  <si>
    <t>Example enzyme kinetics calculation using the Solver function - Alanine racemase (Alr) with D-ala (DA) as a substrate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</si>
</sst>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Enzyme kinetics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Sheet1!$A$4:$A$15</c:f>
              <c:numCache>
                <c:formatCode>General</c:formatCode>
                <c:ptCount val="12"/>
                <c:pt idx="0">
                  <c:v>0.05</c:v>
                </c:pt>
                <c:pt idx="1">
                  <c:v>0.5</c:v>
                </c:pt>
                <c:pt idx="2">
                  <c:v>1</c:v>
                </c:pt>
                <c:pt idx="3">
                  <c:v>2.5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  <c:pt idx="11">
                  <c:v>75</c:v>
                </c:pt>
              </c:numCache>
            </c:numRef>
          </c:xVal>
          <c:yVal>
            <c:numRef>
              <c:f>Sheet1!$C$4:$C$15</c:f>
              <c:numCache>
                <c:formatCode>General</c:formatCode>
                <c:ptCount val="12"/>
                <c:pt idx="0">
                  <c:v>1.6966835371792674E-4</c:v>
                </c:pt>
                <c:pt idx="1">
                  <c:v>1.6495852567175785E-3</c:v>
                </c:pt>
                <c:pt idx="2">
                  <c:v>3.2004576431790012E-3</c:v>
                </c:pt>
                <c:pt idx="3">
                  <c:v>7.3421054498430411E-3</c:v>
                </c:pt>
                <c:pt idx="4">
                  <c:v>1.2911692608223151E-2</c:v>
                </c:pt>
                <c:pt idx="5">
                  <c:v>2.0801518824286699E-2</c:v>
                </c:pt>
                <c:pt idx="6">
                  <c:v>2.6122284906415421E-2</c:v>
                </c:pt>
                <c:pt idx="7">
                  <c:v>2.9953097077677102E-2</c:v>
                </c:pt>
                <c:pt idx="8">
                  <c:v>3.5100567153586247E-2</c:v>
                </c:pt>
                <c:pt idx="9">
                  <c:v>3.8400116624614664E-2</c:v>
                </c:pt>
                <c:pt idx="10">
                  <c:v>4.0695404319690022E-2</c:v>
                </c:pt>
                <c:pt idx="11">
                  <c:v>4.4219583395922642E-2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11584"/>
        <c:axId val="83612160"/>
      </c:scatter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Sheet1!$F$4:$F$15</c:f>
                <c:numCache>
                  <c:formatCode>General</c:formatCode>
                  <c:ptCount val="12"/>
                  <c:pt idx="0">
                    <c:v>1.0236631737702339E-4</c:v>
                  </c:pt>
                  <c:pt idx="1">
                    <c:v>1.0759597777488385E-4</c:v>
                  </c:pt>
                  <c:pt idx="2">
                    <c:v>6.70229318144171E-4</c:v>
                  </c:pt>
                  <c:pt idx="3">
                    <c:v>9.2890544908151367E-6</c:v>
                  </c:pt>
                  <c:pt idx="4">
                    <c:v>2.8295388564275521E-3</c:v>
                  </c:pt>
                  <c:pt idx="5">
                    <c:v>8.4571049758965032E-4</c:v>
                  </c:pt>
                  <c:pt idx="6">
                    <c:v>1.3778043238428306E-3</c:v>
                  </c:pt>
                  <c:pt idx="7">
                    <c:v>1.9184911537542552E-3</c:v>
                  </c:pt>
                  <c:pt idx="8">
                    <c:v>1.3561409381525743E-3</c:v>
                  </c:pt>
                  <c:pt idx="9">
                    <c:v>2.706944840054929E-3</c:v>
                  </c:pt>
                  <c:pt idx="10">
                    <c:v>2.5303713251879295E-3</c:v>
                  </c:pt>
                  <c:pt idx="11">
                    <c:v>2.3190038461445741E-3</c:v>
                  </c:pt>
                </c:numCache>
              </c:numRef>
            </c:plus>
            <c:minus>
              <c:numRef>
                <c:f>Sheet1!$F$4:$F$15</c:f>
                <c:numCache>
                  <c:formatCode>General</c:formatCode>
                  <c:ptCount val="12"/>
                  <c:pt idx="0">
                    <c:v>1.0236631737702339E-4</c:v>
                  </c:pt>
                  <c:pt idx="1">
                    <c:v>1.0759597777488385E-4</c:v>
                  </c:pt>
                  <c:pt idx="2">
                    <c:v>6.70229318144171E-4</c:v>
                  </c:pt>
                  <c:pt idx="3">
                    <c:v>9.2890544908151367E-6</c:v>
                  </c:pt>
                  <c:pt idx="4">
                    <c:v>2.8295388564275521E-3</c:v>
                  </c:pt>
                  <c:pt idx="5">
                    <c:v>8.4571049758965032E-4</c:v>
                  </c:pt>
                  <c:pt idx="6">
                    <c:v>1.3778043238428306E-3</c:v>
                  </c:pt>
                  <c:pt idx="7">
                    <c:v>1.9184911537542552E-3</c:v>
                  </c:pt>
                  <c:pt idx="8">
                    <c:v>1.3561409381525743E-3</c:v>
                  </c:pt>
                  <c:pt idx="9">
                    <c:v>2.706944840054929E-3</c:v>
                  </c:pt>
                  <c:pt idx="10">
                    <c:v>2.5303713251879295E-3</c:v>
                  </c:pt>
                  <c:pt idx="11">
                    <c:v>2.3190038461445741E-3</c:v>
                  </c:pt>
                </c:numCache>
              </c:numRef>
            </c:minus>
          </c:errBars>
          <c:xVal>
            <c:numRef>
              <c:f>Sheet1!$A$4:$A$15</c:f>
              <c:numCache>
                <c:formatCode>General</c:formatCode>
                <c:ptCount val="12"/>
                <c:pt idx="0">
                  <c:v>0.05</c:v>
                </c:pt>
                <c:pt idx="1">
                  <c:v>0.5</c:v>
                </c:pt>
                <c:pt idx="2">
                  <c:v>1</c:v>
                </c:pt>
                <c:pt idx="3">
                  <c:v>2.5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30</c:v>
                </c:pt>
                <c:pt idx="9">
                  <c:v>40</c:v>
                </c:pt>
                <c:pt idx="10">
                  <c:v>50</c:v>
                </c:pt>
                <c:pt idx="11">
                  <c:v>75</c:v>
                </c:pt>
              </c:numCache>
            </c:numRef>
          </c:xVal>
          <c:yVal>
            <c:numRef>
              <c:f>Sheet1!$B$4:$B$15</c:f>
              <c:numCache>
                <c:formatCode>General</c:formatCode>
                <c:ptCount val="12"/>
                <c:pt idx="0">
                  <c:v>1.3736766666666664E-3</c:v>
                </c:pt>
                <c:pt idx="1">
                  <c:v>2.630276666666665E-3</c:v>
                </c:pt>
                <c:pt idx="2">
                  <c:v>3.1754899999999991E-3</c:v>
                </c:pt>
                <c:pt idx="3">
                  <c:v>7.0953266666666662E-3</c:v>
                </c:pt>
                <c:pt idx="4">
                  <c:v>1.3654023333333334E-2</c:v>
                </c:pt>
                <c:pt idx="5">
                  <c:v>2.1871363333333334E-2</c:v>
                </c:pt>
                <c:pt idx="6">
                  <c:v>2.5815919999999996E-2</c:v>
                </c:pt>
                <c:pt idx="7">
                  <c:v>2.8720863333333332E-2</c:v>
                </c:pt>
                <c:pt idx="8">
                  <c:v>3.5167976666666663E-2</c:v>
                </c:pt>
                <c:pt idx="9">
                  <c:v>3.5983049999999996E-2</c:v>
                </c:pt>
                <c:pt idx="10">
                  <c:v>4.3210216666666662E-2</c:v>
                </c:pt>
                <c:pt idx="11">
                  <c:v>4.4248113333333332E-2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11584"/>
        <c:axId val="83612160"/>
      </c:scatterChart>
      <c:valAx>
        <c:axId val="836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Substrate concentration</a:t>
                </a:r>
                <a:r>
                  <a:rPr lang="en-US" baseline="0"/>
                  <a:t> (mM D-ala)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612160"/>
        <c:crosses val="autoZero"/>
        <c:crossBetween val="midCat"/>
      </c:valAx>
      <c:valAx>
        <c:axId val="83612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Initial velocity</a:t>
                </a:r>
                <a:r>
                  <a:rPr lang="en-US" baseline="0"/>
                  <a:t> (mM L-ala / min * ug enz)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611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19</xdr:row>
      <xdr:rowOff>38100</xdr:rowOff>
    </xdr:from>
    <xdr:to>
      <xdr:col>9</xdr:col>
      <xdr:colOff>368300</xdr:colOff>
      <xdr:row>45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5"/>
  <sheetViews>
    <sheetView tabSelected="1" workbookViewId="0">
      <selection activeCell="F4" sqref="F4"/>
    </sheetView>
  </sheetViews>
  <sheetFormatPr defaultColWidth="8.85546875" defaultRowHeight="15" x14ac:dyDescent="0.25"/>
  <cols>
    <col min="1" max="1" width="12.85546875" customWidth="1"/>
    <col min="2" max="2" width="9.7109375" customWidth="1"/>
    <col min="4" max="4" width="12" bestFit="1" customWidth="1"/>
    <col min="8" max="8" width="13" bestFit="1" customWidth="1"/>
    <col min="9" max="9" width="10.28515625" customWidth="1"/>
    <col min="13" max="13" width="13" bestFit="1" customWidth="1"/>
    <col min="14" max="14" width="10.28515625" customWidth="1"/>
    <col min="18" max="18" width="13" bestFit="1" customWidth="1"/>
    <col min="19" max="19" width="11" customWidth="1"/>
  </cols>
  <sheetData>
    <row r="1" spans="1:21" x14ac:dyDescent="0.25">
      <c r="A1" t="s">
        <v>27</v>
      </c>
    </row>
    <row r="3" spans="1:21" x14ac:dyDescent="0.25">
      <c r="A3" t="s">
        <v>24</v>
      </c>
      <c r="B3" t="s">
        <v>8</v>
      </c>
      <c r="C3" t="s">
        <v>9</v>
      </c>
      <c r="D3" t="s">
        <v>0</v>
      </c>
      <c r="F3" t="s">
        <v>7</v>
      </c>
      <c r="H3" t="s">
        <v>24</v>
      </c>
      <c r="I3" t="s">
        <v>12</v>
      </c>
      <c r="J3" t="s">
        <v>1</v>
      </c>
      <c r="K3" t="s">
        <v>2</v>
      </c>
      <c r="M3" t="s">
        <v>24</v>
      </c>
      <c r="N3" t="s">
        <v>15</v>
      </c>
      <c r="O3" t="s">
        <v>3</v>
      </c>
      <c r="P3" t="s">
        <v>4</v>
      </c>
      <c r="R3" t="s">
        <v>24</v>
      </c>
      <c r="S3" t="s">
        <v>18</v>
      </c>
      <c r="T3" t="s">
        <v>5</v>
      </c>
      <c r="U3" t="s">
        <v>6</v>
      </c>
    </row>
    <row r="4" spans="1:21" x14ac:dyDescent="0.25">
      <c r="A4">
        <v>0.05</v>
      </c>
      <c r="B4">
        <f>AVERAGE(I4,N4,S4)</f>
        <v>1.3736766666666664E-3</v>
      </c>
      <c r="C4">
        <f t="shared" ref="C4:C15" si="0">VmaxAlrDA*A4/(KmAlrDA+A4)</f>
        <v>1.6966835371792674E-4</v>
      </c>
      <c r="D4">
        <f>(B4-C4)^2</f>
        <v>1.4496360176496704E-6</v>
      </c>
      <c r="F4">
        <f>STDEV(I4,N4,S4)</f>
        <v>1.0236631737702339E-4</v>
      </c>
      <c r="H4">
        <v>0.05</v>
      </c>
      <c r="I4">
        <v>1.4368499999999993E-3</v>
      </c>
      <c r="J4">
        <f t="shared" ref="J4:J15" si="1">VmaxAlrDA1*H4/(KmAlrDA1+H4)</f>
        <v>1.8815907879067445E-4</v>
      </c>
      <c r="K4">
        <f>(I4-J4)^2</f>
        <v>1.5592290167105921E-6</v>
      </c>
      <c r="M4">
        <v>0.05</v>
      </c>
      <c r="N4">
        <v>1.2555699999999988E-3</v>
      </c>
      <c r="O4">
        <f t="shared" ref="O4:O15" si="2">VmaxAlrDA2*M4/(KmAlrDA2+M4)</f>
        <v>1.7047080608669052E-4</v>
      </c>
      <c r="P4">
        <f>(N4-O4)^2</f>
        <v>1.1774402606313115E-6</v>
      </c>
      <c r="R4">
        <v>0.05</v>
      </c>
      <c r="S4">
        <v>1.4286100000000009E-3</v>
      </c>
      <c r="T4">
        <f t="shared" ref="T4:T15" si="3">VmaxAlrDA3*R4/(KmAlrDA3+R4)</f>
        <v>1.5174845911275018E-4</v>
      </c>
      <c r="U4">
        <f>(S4-T4)^2</f>
        <v>1.6303753945969645E-6</v>
      </c>
    </row>
    <row r="5" spans="1:21" x14ac:dyDescent="0.25">
      <c r="A5">
        <v>0.5</v>
      </c>
      <c r="B5">
        <f t="shared" ref="B5:B15" si="4">AVERAGE(I5,N5,S5)</f>
        <v>2.630276666666665E-3</v>
      </c>
      <c r="C5">
        <f t="shared" si="0"/>
        <v>1.6495852567175785E-3</v>
      </c>
      <c r="D5">
        <f t="shared" ref="D5:D15" si="5">(B5-C5)^2</f>
        <v>9.6175564154792716E-7</v>
      </c>
      <c r="F5">
        <f t="shared" ref="F5:F15" si="6">STDEV(I5,N5,S5)</f>
        <v>1.0759597777488385E-4</v>
      </c>
      <c r="H5">
        <v>0.5</v>
      </c>
      <c r="I5">
        <v>2.6470999999999982E-3</v>
      </c>
      <c r="J5">
        <f t="shared" si="1"/>
        <v>1.8223433801908234E-3</v>
      </c>
      <c r="K5">
        <f t="shared" ref="K5:K15" si="7">(I5-J5)^2</f>
        <v>6.8022348191905564E-7</v>
      </c>
      <c r="M5">
        <v>0.5</v>
      </c>
      <c r="N5">
        <v>2.5152599999999983E-3</v>
      </c>
      <c r="O5">
        <f t="shared" si="2"/>
        <v>1.6549139124740924E-3</v>
      </c>
      <c r="P5">
        <f t="shared" ref="P5:P15" si="8">(N5-O5)^2</f>
        <v>7.4019539032113373E-7</v>
      </c>
      <c r="R5">
        <v>0.5</v>
      </c>
      <c r="S5">
        <v>2.728469999999998E-3</v>
      </c>
      <c r="T5">
        <f t="shared" si="3"/>
        <v>1.4826134688707355E-3</v>
      </c>
      <c r="U5">
        <f t="shared" ref="U5:U15" si="9">(S5-T5)^2</f>
        <v>1.5521584961574392E-6</v>
      </c>
    </row>
    <row r="6" spans="1:21" x14ac:dyDescent="0.25">
      <c r="A6">
        <v>1</v>
      </c>
      <c r="B6">
        <f t="shared" si="4"/>
        <v>3.1754899999999991E-3</v>
      </c>
      <c r="C6">
        <f t="shared" si="0"/>
        <v>3.2004576431790012E-3</v>
      </c>
      <c r="D6">
        <f t="shared" si="5"/>
        <v>6.2338320591397086E-10</v>
      </c>
      <c r="F6">
        <f t="shared" si="6"/>
        <v>6.70229318144171E-4</v>
      </c>
      <c r="H6">
        <v>1</v>
      </c>
      <c r="I6">
        <v>2.7676099999999993E-3</v>
      </c>
      <c r="J6">
        <f t="shared" si="1"/>
        <v>3.5214820959251747E-3</v>
      </c>
      <c r="K6">
        <f t="shared" si="7"/>
        <v>5.6832313701461682E-7</v>
      </c>
      <c r="M6">
        <v>1</v>
      </c>
      <c r="N6">
        <v>2.8098399999999983E-3</v>
      </c>
      <c r="O6">
        <f t="shared" si="2"/>
        <v>3.2057831339527953E-3</v>
      </c>
      <c r="P6">
        <f t="shared" si="8"/>
        <v>1.5677096532436251E-7</v>
      </c>
      <c r="R6">
        <v>1</v>
      </c>
      <c r="S6">
        <v>3.9490199999999993E-3</v>
      </c>
      <c r="T6">
        <f t="shared" si="3"/>
        <v>2.8914012519543303E-3</v>
      </c>
      <c r="U6">
        <f t="shared" si="9"/>
        <v>1.1185574162176882E-6</v>
      </c>
    </row>
    <row r="7" spans="1:21" x14ac:dyDescent="0.25">
      <c r="A7">
        <v>2.5</v>
      </c>
      <c r="B7">
        <f t="shared" si="4"/>
        <v>7.0953266666666662E-3</v>
      </c>
      <c r="C7">
        <f t="shared" si="0"/>
        <v>7.3421054498430411E-3</v>
      </c>
      <c r="D7">
        <f t="shared" si="5"/>
        <v>6.0899767826012248E-8</v>
      </c>
      <c r="F7">
        <f t="shared" si="6"/>
        <v>9.2890544908151367E-6</v>
      </c>
      <c r="H7">
        <v>2.5</v>
      </c>
      <c r="I7">
        <v>7.094640000000001E-3</v>
      </c>
      <c r="J7">
        <f t="shared" si="1"/>
        <v>7.993110107623623E-3</v>
      </c>
      <c r="K7">
        <f t="shared" si="7"/>
        <v>8.0724853429320285E-7</v>
      </c>
      <c r="M7">
        <v>2.5</v>
      </c>
      <c r="N7">
        <v>7.1049399999999997E-3</v>
      </c>
      <c r="O7">
        <f t="shared" si="2"/>
        <v>7.3237864702261884E-3</v>
      </c>
      <c r="P7">
        <f t="shared" si="8"/>
        <v>4.789377753046209E-8</v>
      </c>
      <c r="R7">
        <v>2.5</v>
      </c>
      <c r="S7">
        <v>7.0863999999999996E-3</v>
      </c>
      <c r="T7">
        <f t="shared" si="3"/>
        <v>6.7261195998199116E-3</v>
      </c>
      <c r="U7">
        <f t="shared" si="9"/>
        <v>1.2980196675392435E-7</v>
      </c>
    </row>
    <row r="8" spans="1:21" x14ac:dyDescent="0.25">
      <c r="A8">
        <v>5</v>
      </c>
      <c r="B8">
        <f t="shared" si="4"/>
        <v>1.3654023333333334E-2</v>
      </c>
      <c r="C8">
        <f t="shared" si="0"/>
        <v>1.2911692608223151E-2</v>
      </c>
      <c r="D8">
        <f t="shared" si="5"/>
        <v>5.5105490544261019E-7</v>
      </c>
      <c r="F8">
        <f t="shared" si="6"/>
        <v>2.8295388564275521E-3</v>
      </c>
      <c r="H8">
        <v>5</v>
      </c>
      <c r="I8">
        <v>1.6695270000000002E-2</v>
      </c>
      <c r="J8">
        <f t="shared" si="1"/>
        <v>1.3859396190400535E-2</v>
      </c>
      <c r="K8">
        <f t="shared" si="7"/>
        <v>8.0421802639721913E-6</v>
      </c>
      <c r="M8">
        <v>5</v>
      </c>
      <c r="N8">
        <v>1.109928E-2</v>
      </c>
      <c r="O8">
        <f t="shared" si="2"/>
        <v>1.2807961635575996E-2</v>
      </c>
      <c r="P8">
        <f t="shared" si="8"/>
        <v>2.9195929317546621E-6</v>
      </c>
      <c r="R8">
        <v>5</v>
      </c>
      <c r="S8">
        <v>1.3167519999999999E-2</v>
      </c>
      <c r="T8">
        <f t="shared" si="3"/>
        <v>1.2055771838618752E-2</v>
      </c>
      <c r="U8">
        <f t="shared" si="9"/>
        <v>1.2359839743345812E-6</v>
      </c>
    </row>
    <row r="9" spans="1:21" x14ac:dyDescent="0.25">
      <c r="A9">
        <v>10</v>
      </c>
      <c r="B9">
        <f t="shared" si="4"/>
        <v>2.1871363333333334E-2</v>
      </c>
      <c r="C9">
        <f t="shared" si="0"/>
        <v>2.0801518824286699E-2</v>
      </c>
      <c r="D9">
        <f t="shared" si="5"/>
        <v>1.1445672735372355E-6</v>
      </c>
      <c r="F9">
        <f t="shared" si="6"/>
        <v>8.4571049758965032E-4</v>
      </c>
      <c r="H9">
        <v>10</v>
      </c>
      <c r="I9">
        <v>2.0895610000000002E-2</v>
      </c>
      <c r="J9">
        <f t="shared" si="1"/>
        <v>2.1893359843046509E-2</v>
      </c>
      <c r="K9">
        <f t="shared" si="7"/>
        <v>9.9550474929932896E-7</v>
      </c>
      <c r="M9">
        <v>10</v>
      </c>
      <c r="N9">
        <v>2.2325250000000001E-2</v>
      </c>
      <c r="O9">
        <f t="shared" si="2"/>
        <v>2.0473361178901264E-2</v>
      </c>
      <c r="P9">
        <f t="shared" si="8"/>
        <v>3.42949220571047E-6</v>
      </c>
      <c r="R9">
        <v>10</v>
      </c>
      <c r="S9">
        <v>2.2393230000000004E-2</v>
      </c>
      <c r="T9">
        <f t="shared" si="3"/>
        <v>1.9966191472155049E-2</v>
      </c>
      <c r="U9">
        <f t="shared" si="9"/>
        <v>5.8905160156438051E-6</v>
      </c>
    </row>
    <row r="10" spans="1:21" x14ac:dyDescent="0.25">
      <c r="A10">
        <v>15</v>
      </c>
      <c r="B10">
        <f t="shared" si="4"/>
        <v>2.5815919999999996E-2</v>
      </c>
      <c r="C10">
        <f t="shared" si="0"/>
        <v>2.6122284906415421E-2</v>
      </c>
      <c r="D10">
        <f t="shared" si="5"/>
        <v>9.3859455882932298E-8</v>
      </c>
      <c r="F10">
        <f t="shared" si="6"/>
        <v>1.3778043238428306E-3</v>
      </c>
      <c r="H10">
        <v>15</v>
      </c>
      <c r="I10">
        <v>2.6322679999999998E-2</v>
      </c>
      <c r="J10">
        <f t="shared" si="1"/>
        <v>2.713689901082848E-2</v>
      </c>
      <c r="K10">
        <f t="shared" si="7"/>
        <v>6.629525975945115E-7</v>
      </c>
      <c r="M10">
        <v>15</v>
      </c>
      <c r="N10">
        <v>2.6868579999999996E-2</v>
      </c>
      <c r="O10">
        <f t="shared" si="2"/>
        <v>2.5575579040961863E-2</v>
      </c>
      <c r="P10">
        <f t="shared" si="8"/>
        <v>1.6718514800735307E-6</v>
      </c>
      <c r="R10">
        <v>15</v>
      </c>
      <c r="S10">
        <v>2.4256499999999997E-2</v>
      </c>
      <c r="T10">
        <f t="shared" si="3"/>
        <v>2.5555657267904475E-2</v>
      </c>
      <c r="U10">
        <f t="shared" si="9"/>
        <v>1.687809606749029E-6</v>
      </c>
    </row>
    <row r="11" spans="1:21" x14ac:dyDescent="0.25">
      <c r="A11">
        <v>20</v>
      </c>
      <c r="B11">
        <f t="shared" si="4"/>
        <v>2.8720863333333332E-2</v>
      </c>
      <c r="C11">
        <f t="shared" si="0"/>
        <v>2.9953097077677102E-2</v>
      </c>
      <c r="D11">
        <f t="shared" si="5"/>
        <v>1.5184000006994673E-6</v>
      </c>
      <c r="F11">
        <f t="shared" si="6"/>
        <v>1.9184911537542552E-3</v>
      </c>
      <c r="H11">
        <v>20</v>
      </c>
      <c r="I11">
        <v>3.0627049999999999E-2</v>
      </c>
      <c r="J11">
        <f t="shared" si="1"/>
        <v>3.0828690682971952E-2</v>
      </c>
      <c r="K11">
        <f t="shared" si="7"/>
        <v>4.0658965029395556E-8</v>
      </c>
      <c r="M11">
        <v>20</v>
      </c>
      <c r="N11">
        <v>2.8745239999999998E-2</v>
      </c>
      <c r="O11">
        <f t="shared" si="2"/>
        <v>2.921608622751929E-2</v>
      </c>
      <c r="P11">
        <f t="shared" si="8"/>
        <v>2.2169616996914895E-7</v>
      </c>
      <c r="R11">
        <v>20</v>
      </c>
      <c r="S11">
        <v>2.67903E-2</v>
      </c>
      <c r="T11">
        <f t="shared" si="3"/>
        <v>2.9714956595009948E-2</v>
      </c>
      <c r="U11">
        <f t="shared" si="9"/>
        <v>8.5536161987351876E-6</v>
      </c>
    </row>
    <row r="12" spans="1:21" x14ac:dyDescent="0.25">
      <c r="A12">
        <v>30</v>
      </c>
      <c r="B12">
        <f t="shared" si="4"/>
        <v>3.5167976666666663E-2</v>
      </c>
      <c r="C12">
        <f t="shared" si="0"/>
        <v>3.5100567153586247E-2</v>
      </c>
      <c r="D12">
        <f t="shared" si="5"/>
        <v>4.5440424537387583E-9</v>
      </c>
      <c r="F12">
        <f t="shared" si="6"/>
        <v>1.3561409381525743E-3</v>
      </c>
      <c r="H12">
        <v>30</v>
      </c>
      <c r="I12">
        <v>3.4242349999999991E-2</v>
      </c>
      <c r="J12">
        <f t="shared" si="1"/>
        <v>3.5683140777072749E-2</v>
      </c>
      <c r="K12">
        <f t="shared" si="7"/>
        <v>2.075878063297921E-6</v>
      </c>
      <c r="M12">
        <v>30</v>
      </c>
      <c r="N12">
        <v>3.4536930000000007E-2</v>
      </c>
      <c r="O12">
        <f t="shared" si="2"/>
        <v>3.4065004552489744E-2</v>
      </c>
      <c r="P12">
        <f t="shared" si="8"/>
        <v>2.2271362800776199E-7</v>
      </c>
      <c r="R12">
        <v>30</v>
      </c>
      <c r="S12">
        <v>3.6724650000000005E-2</v>
      </c>
      <c r="T12">
        <f t="shared" si="3"/>
        <v>3.549133214979177E-2</v>
      </c>
      <c r="U12">
        <f t="shared" si="9"/>
        <v>1.5210729196422619E-6</v>
      </c>
    </row>
    <row r="13" spans="1:21" x14ac:dyDescent="0.25">
      <c r="A13">
        <v>40</v>
      </c>
      <c r="B13">
        <f t="shared" si="4"/>
        <v>3.5983049999999996E-2</v>
      </c>
      <c r="C13">
        <f t="shared" si="0"/>
        <v>3.8400116624614664E-2</v>
      </c>
      <c r="D13">
        <f t="shared" si="5"/>
        <v>5.8422110678261444E-6</v>
      </c>
      <c r="F13">
        <f t="shared" si="6"/>
        <v>2.706944840054929E-3</v>
      </c>
      <c r="H13">
        <v>40</v>
      </c>
      <c r="I13">
        <v>3.8617789999999999E-2</v>
      </c>
      <c r="J13">
        <f t="shared" si="1"/>
        <v>3.873266695863687E-2</v>
      </c>
      <c r="K13">
        <f t="shared" si="7"/>
        <v>1.3196715625657403E-8</v>
      </c>
      <c r="M13">
        <v>40</v>
      </c>
      <c r="N13">
        <v>3.3209259999999997E-2</v>
      </c>
      <c r="O13">
        <f t="shared" si="2"/>
        <v>3.7147654673249771E-2</v>
      </c>
      <c r="P13">
        <f t="shared" si="8"/>
        <v>1.5510952602282187E-5</v>
      </c>
      <c r="R13">
        <v>40</v>
      </c>
      <c r="S13">
        <v>3.6122099999999997E-2</v>
      </c>
      <c r="T13">
        <f t="shared" si="3"/>
        <v>3.9312352579618071E-2</v>
      </c>
      <c r="U13">
        <f t="shared" si="9"/>
        <v>1.0177711521759772E-5</v>
      </c>
    </row>
    <row r="14" spans="1:21" x14ac:dyDescent="0.25">
      <c r="A14">
        <v>50</v>
      </c>
      <c r="B14">
        <f t="shared" si="4"/>
        <v>4.3210216666666662E-2</v>
      </c>
      <c r="C14">
        <f t="shared" si="0"/>
        <v>4.0695404319690022E-2</v>
      </c>
      <c r="D14">
        <f t="shared" si="5"/>
        <v>6.3242811405061568E-6</v>
      </c>
      <c r="F14">
        <f t="shared" si="6"/>
        <v>2.5303713251879295E-3</v>
      </c>
      <c r="H14">
        <v>50</v>
      </c>
      <c r="I14">
        <v>4.4655649999999991E-2</v>
      </c>
      <c r="J14">
        <f t="shared" si="1"/>
        <v>4.0826096767900354E-2</v>
      </c>
      <c r="K14">
        <f t="shared" si="7"/>
        <v>1.4665477957484781E-5</v>
      </c>
      <c r="M14">
        <v>50</v>
      </c>
      <c r="N14">
        <v>4.0288449999999996E-2</v>
      </c>
      <c r="O14">
        <f t="shared" si="2"/>
        <v>3.9280420444158921E-2</v>
      </c>
      <c r="P14">
        <f t="shared" si="8"/>
        <v>1.0161235854491551E-6</v>
      </c>
      <c r="R14">
        <v>50</v>
      </c>
      <c r="S14">
        <v>4.4686549999999992E-2</v>
      </c>
      <c r="T14">
        <f t="shared" si="3"/>
        <v>4.2027155490821706E-2</v>
      </c>
      <c r="U14">
        <f t="shared" si="9"/>
        <v>7.072379155447613E-6</v>
      </c>
    </row>
    <row r="15" spans="1:21" x14ac:dyDescent="0.25">
      <c r="A15">
        <v>75</v>
      </c>
      <c r="B15">
        <f t="shared" si="4"/>
        <v>4.4248113333333332E-2</v>
      </c>
      <c r="C15">
        <f t="shared" si="0"/>
        <v>4.4219583395922642E-2</v>
      </c>
      <c r="D15">
        <f t="shared" si="5"/>
        <v>8.1395732865789444E-10</v>
      </c>
      <c r="F15">
        <f t="shared" si="6"/>
        <v>2.3190038461445741E-3</v>
      </c>
      <c r="H15">
        <v>75</v>
      </c>
      <c r="I15">
        <v>4.2143479999999997E-2</v>
      </c>
      <c r="J15">
        <f t="shared" si="1"/>
        <v>4.3996683825685987E-2</v>
      </c>
      <c r="K15">
        <f t="shared" si="7"/>
        <v>3.4343644195371873E-6</v>
      </c>
      <c r="M15">
        <v>75</v>
      </c>
      <c r="N15">
        <v>4.3866669999999996E-2</v>
      </c>
      <c r="O15">
        <f t="shared" si="2"/>
        <v>4.2536640003925097E-2</v>
      </c>
      <c r="P15">
        <f t="shared" si="8"/>
        <v>1.7689797904589973E-6</v>
      </c>
      <c r="R15">
        <v>75</v>
      </c>
      <c r="S15">
        <v>4.6734189999999995E-2</v>
      </c>
      <c r="T15">
        <f t="shared" si="3"/>
        <v>4.6289304879814377E-2</v>
      </c>
      <c r="U15">
        <f t="shared" si="9"/>
        <v>1.9792277016257128E-7</v>
      </c>
    </row>
    <row r="16" spans="1:21" x14ac:dyDescent="0.25">
      <c r="C16" s="1" t="s">
        <v>25</v>
      </c>
      <c r="D16">
        <f>SUM(D4:D15)</f>
        <v>1.7952646653906468E-5</v>
      </c>
      <c r="J16" s="1" t="s">
        <v>25</v>
      </c>
      <c r="K16">
        <f>SUM(K4:K15)</f>
        <v>3.3545237901778435E-5</v>
      </c>
      <c r="O16" s="1" t="s">
        <v>25</v>
      </c>
      <c r="P16">
        <f>SUM(P4:P15)</f>
        <v>2.8883702787513184E-5</v>
      </c>
      <c r="T16" s="1" t="s">
        <v>25</v>
      </c>
      <c r="U16">
        <f>SUM(U4:U15)</f>
        <v>4.076790543620084E-5</v>
      </c>
    </row>
    <row r="17" spans="2:20" x14ac:dyDescent="0.25">
      <c r="B17" t="s">
        <v>10</v>
      </c>
      <c r="C17">
        <v>15.710944099153151</v>
      </c>
      <c r="F17">
        <f>STDEV(KmAlrDA1,KmAlrDA2,KmAlrDA3)</f>
        <v>2.7894896053170632</v>
      </c>
      <c r="I17" t="s">
        <v>13</v>
      </c>
      <c r="J17">
        <v>13.791188208906286</v>
      </c>
      <c r="N17" t="s">
        <v>16</v>
      </c>
      <c r="O17">
        <v>14.905798716317241</v>
      </c>
      <c r="S17" t="s">
        <v>19</v>
      </c>
      <c r="T17">
        <v>19.082623724559863</v>
      </c>
    </row>
    <row r="18" spans="2:20" x14ac:dyDescent="0.25">
      <c r="B18" t="s">
        <v>11</v>
      </c>
      <c r="C18">
        <v>5.3482668766871737E-2</v>
      </c>
      <c r="F18">
        <f>STDEV(VmaxAlrDA1,VmaxAlrDA2,VmaxAlrDA3)</f>
        <v>3.8087141870205231E-3</v>
      </c>
      <c r="I18" t="s">
        <v>14</v>
      </c>
      <c r="J18">
        <v>5.208690445512304E-2</v>
      </c>
      <c r="N18" t="s">
        <v>17</v>
      </c>
      <c r="O18">
        <v>5.0990541256817831E-2</v>
      </c>
      <c r="S18" t="s">
        <v>20</v>
      </c>
      <c r="T18">
        <v>5.8066923379720123E-2</v>
      </c>
    </row>
    <row r="22" spans="2:20" x14ac:dyDescent="0.25">
      <c r="L22" t="s">
        <v>21</v>
      </c>
    </row>
    <row r="23" spans="2:20" x14ac:dyDescent="0.25">
      <c r="L23" t="s">
        <v>22</v>
      </c>
    </row>
    <row r="24" spans="2:20" x14ac:dyDescent="0.25">
      <c r="L24" t="s">
        <v>23</v>
      </c>
    </row>
    <row r="25" spans="2:20" x14ac:dyDescent="0.25">
      <c r="L25" t="s">
        <v>26</v>
      </c>
    </row>
  </sheetData>
  <phoneticPr fontId="3" type="noConversion"/>
  <pageMargins left="0.7" right="0.7" top="0.75" bottom="0.75" header="0.3" footer="0.3"/>
  <pageSetup scale="54" orientation="landscape" horizontalDpi="4294967292" verticalDpi="4294967292"/>
  <colBreaks count="1" manualBreakCount="1">
    <brk id="21" max="1048575" man="1"/>
  </colBreaks>
  <drawing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KmAlrDA</vt:lpstr>
      <vt:lpstr>KmAlrDA1</vt:lpstr>
      <vt:lpstr>KmAlrDA2</vt:lpstr>
      <vt:lpstr>KmAlrDA3</vt:lpstr>
      <vt:lpstr>VmaxAlrDA</vt:lpstr>
      <vt:lpstr>VmaxAlrDA1</vt:lpstr>
      <vt:lpstr>VmaxAlrDA2</vt:lpstr>
      <vt:lpstr>VmaxAlrDA3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Fanglian He</dc:creator>
  <cp:lastModifiedBy>Fanglian He</cp:lastModifiedBy>
  <cp:lastPrinted>2014-03-18T13:03:42Z</cp:lastPrinted>
  <dcterms:created xsi:type="dcterms:W3CDTF">2013-01-24T15:48:31Z</dcterms:created>
  <dcterms:modified xsi:type="dcterms:W3CDTF">2014-03-20T22:39:26Z</dcterms:modified>
</cp:coreProperties>
</file>