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5600" windowHeight="16060" tabRatio="500"/>
  </bookViews>
  <sheets>
    <sheet name="Experiment_example" sheetId="1" r:id="rId1"/>
    <sheet name="Results_example" sheetId="2" r:id="rId2"/>
    <sheet name="Calculation-example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J2" i="3"/>
  <c r="F2" i="3"/>
  <c r="F3" i="3"/>
  <c r="F4" i="3"/>
  <c r="F5" i="3"/>
  <c r="F6" i="3"/>
  <c r="F7" i="3"/>
  <c r="F8" i="3"/>
  <c r="F9" i="3"/>
  <c r="F10" i="3"/>
  <c r="F11" i="3"/>
  <c r="F12" i="3"/>
  <c r="F13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M32" i="3"/>
  <c r="M33" i="3"/>
  <c r="N32" i="3"/>
  <c r="H20" i="3"/>
  <c r="H21" i="3"/>
  <c r="H22" i="3"/>
  <c r="H23" i="3"/>
  <c r="H24" i="3"/>
  <c r="H25" i="3"/>
  <c r="H26" i="3"/>
  <c r="H27" i="3"/>
  <c r="H28" i="3"/>
  <c r="H29" i="3"/>
  <c r="H30" i="3"/>
  <c r="H31" i="3"/>
  <c r="M28" i="3"/>
  <c r="M29" i="3"/>
  <c r="N28" i="3"/>
  <c r="M26" i="3"/>
  <c r="M27" i="3"/>
  <c r="N26" i="3"/>
  <c r="M22" i="3"/>
  <c r="M23" i="3"/>
  <c r="N22" i="3"/>
  <c r="E4" i="1"/>
  <c r="E5" i="1"/>
  <c r="E3" i="1"/>
  <c r="E2" i="1"/>
  <c r="D9" i="1"/>
  <c r="H32" i="3"/>
  <c r="H33" i="3"/>
  <c r="O28" i="3"/>
  <c r="O26" i="3"/>
  <c r="O22" i="3"/>
  <c r="F17" i="3"/>
  <c r="F16" i="3"/>
  <c r="F15" i="3"/>
  <c r="F14" i="3"/>
  <c r="I31" i="1"/>
  <c r="I32" i="1"/>
  <c r="I33" i="1"/>
  <c r="I34" i="1"/>
  <c r="I35" i="1"/>
  <c r="I36" i="1"/>
  <c r="I37" i="1"/>
  <c r="O32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K30" i="3"/>
  <c r="L30" i="3"/>
  <c r="M30" i="3"/>
  <c r="K31" i="3"/>
  <c r="L31" i="3"/>
  <c r="M31" i="3"/>
  <c r="N30" i="3"/>
  <c r="O30" i="3"/>
  <c r="K24" i="3"/>
  <c r="L24" i="3"/>
  <c r="M24" i="3"/>
  <c r="K25" i="3"/>
  <c r="L25" i="3"/>
  <c r="M25" i="3"/>
  <c r="N24" i="3"/>
  <c r="O24" i="3"/>
  <c r="K20" i="3"/>
  <c r="L20" i="3"/>
  <c r="M20" i="3"/>
  <c r="K21" i="3"/>
  <c r="L21" i="3"/>
  <c r="M21" i="3"/>
  <c r="N20" i="3"/>
  <c r="O20" i="3"/>
  <c r="K18" i="3"/>
  <c r="L18" i="3"/>
  <c r="M18" i="3"/>
  <c r="K19" i="3"/>
  <c r="L19" i="3"/>
  <c r="M19" i="3"/>
  <c r="N18" i="3"/>
  <c r="O18" i="3"/>
  <c r="J3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</calcChain>
</file>

<file path=xl/sharedStrings.xml><?xml version="1.0" encoding="utf-8"?>
<sst xmlns="http://schemas.openxmlformats.org/spreadsheetml/2006/main" count="227" uniqueCount="122">
  <si>
    <t>H2O</t>
  </si>
  <si>
    <t>vol mix 1x</t>
  </si>
  <si>
    <t>total</t>
  </si>
  <si>
    <t>A</t>
    <phoneticPr fontId="0" type="noConversion"/>
  </si>
  <si>
    <t>B</t>
  </si>
  <si>
    <t>C</t>
  </si>
  <si>
    <t>D</t>
  </si>
  <si>
    <t>E</t>
  </si>
  <si>
    <t>F</t>
  </si>
  <si>
    <t>D5</t>
  </si>
  <si>
    <t>G</t>
  </si>
  <si>
    <t>D6</t>
  </si>
  <si>
    <t>H</t>
  </si>
  <si>
    <t>D7</t>
  </si>
  <si>
    <t>Program:</t>
    <phoneticPr fontId="0" type="noConversion"/>
  </si>
  <si>
    <t xml:space="preserve">STANDARD </t>
    <phoneticPr fontId="0" type="noConversion"/>
  </si>
  <si>
    <t>Dil factor</t>
    <phoneticPr fontId="0" type="noConversion"/>
  </si>
  <si>
    <t>Template</t>
    <phoneticPr fontId="0" type="noConversion"/>
  </si>
  <si>
    <t>Tris</t>
    <phoneticPr fontId="0" type="noConversion"/>
  </si>
  <si>
    <t>50˚C</t>
  </si>
  <si>
    <t>95˚C</t>
  </si>
  <si>
    <t>Then run 50 cycles at:</t>
    <phoneticPr fontId="0" type="noConversion"/>
  </si>
  <si>
    <t>60˚C</t>
  </si>
  <si>
    <t>Standard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</si>
  <si>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</si>
  <si>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</si>
  <si>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</si>
  <si>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</si>
  <si>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</si>
  <si>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</si>
  <si>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</si>
  <si>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</si>
  <si>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</si>
  <si>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</si>
  <si>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</si>
  <si>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</si>
  <si>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</si>
  <si>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</si>
  <si>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</si>
  <si>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Undetermined</t>
  </si>
  <si>
    <t>H2</t>
  </si>
  <si>
    <t>A3</t>
  </si>
  <si>
    <t>A4</t>
  </si>
  <si>
    <t>B3</t>
  </si>
  <si>
    <t>B4</t>
  </si>
  <si>
    <t>C3</t>
  </si>
  <si>
    <t>C4</t>
  </si>
  <si>
    <t>D3</t>
  </si>
  <si>
    <t>D4</t>
  </si>
  <si>
    <t>E3</t>
  </si>
  <si>
    <t>E4</t>
  </si>
  <si>
    <t>F3</t>
  </si>
  <si>
    <t>F4</t>
  </si>
  <si>
    <t>G3</t>
  </si>
  <si>
    <t>G4</t>
  </si>
  <si>
    <t>H3</t>
  </si>
  <si>
    <t>H4</t>
  </si>
  <si>
    <t>µl-orig template</t>
    <phoneticPr fontId="0" type="noConversion"/>
  </si>
  <si>
    <t>Dil-factor</t>
  </si>
  <si>
    <t>Copy number/wells</t>
    <phoneticPr fontId="0" type="noConversion"/>
  </si>
  <si>
    <t>log-lys</t>
  </si>
  <si>
    <t>CMV Standard</t>
  </si>
  <si>
    <t>Sample 1</t>
  </si>
  <si>
    <t>Sample 2</t>
  </si>
  <si>
    <t>Sample 3</t>
  </si>
  <si>
    <t>Sample 4</t>
  </si>
  <si>
    <t>Sample 5</t>
  </si>
  <si>
    <t>Sample 6</t>
  </si>
  <si>
    <t>Sample 7</t>
  </si>
  <si>
    <t>Primer CMV+</t>
  </si>
  <si>
    <t>Probe CMV</t>
  </si>
  <si>
    <t>Primer CMV-</t>
  </si>
  <si>
    <t>Enviromental Mastermix</t>
  </si>
  <si>
    <t>Expected copy number/wells for CMV</t>
  </si>
  <si>
    <t>Number of wells*</t>
  </si>
  <si>
    <t>* always add 10% additional wells to account for loss of reagents during pipetting</t>
  </si>
  <si>
    <t>Volume of template per well</t>
  </si>
  <si>
    <t>Volume of reagent per well</t>
  </si>
  <si>
    <t>Water</t>
  </si>
  <si>
    <t xml:space="preserve">Total voume </t>
  </si>
  <si>
    <t>Sample  1</t>
  </si>
  <si>
    <t>Sample  2</t>
  </si>
  <si>
    <t>Samples 7</t>
  </si>
  <si>
    <t>Copy per elution</t>
  </si>
  <si>
    <t>Average of duplicate wells</t>
  </si>
  <si>
    <t>Copies per well*</t>
  </si>
  <si>
    <t>*One well containes 10ul of templates</t>
  </si>
  <si>
    <t>Copies per ml seminal plasma***</t>
  </si>
  <si>
    <t>***Final concentration is calculated per ml seminal plasma</t>
  </si>
  <si>
    <t>Wells</t>
  </si>
  <si>
    <t>Ct for sample</t>
  </si>
  <si>
    <t>**One elution contains 100ul of templates (extracted from 200ul seminal plasma)</t>
  </si>
  <si>
    <t>Copies/well</t>
  </si>
  <si>
    <t>CT</t>
  </si>
  <si>
    <t>Well</t>
  </si>
  <si>
    <t>Dilution</t>
  </si>
  <si>
    <t>Sample ID</t>
  </si>
  <si>
    <t>y = ax + b</t>
  </si>
  <si>
    <t>a = slope obtained from the standard curve.</t>
  </si>
  <si>
    <t xml:space="preserve">b = intercept obtained from the standard curve. </t>
  </si>
  <si>
    <t>y = Threshold Ct value for seminal sample.</t>
  </si>
  <si>
    <t>x = Extrapolated amount of target DNA or cDNA for seminal sample.</t>
  </si>
  <si>
    <t>Slope (a)</t>
  </si>
  <si>
    <t>Intercept (b)</t>
  </si>
  <si>
    <r>
      <t>R</t>
    </r>
    <r>
      <rPr>
        <b/>
        <vertAlign val="superscript"/>
        <sz val="11"/>
        <color theme="0"/>
        <rFont val="Arial"/>
      </rPr>
      <t>2</t>
    </r>
  </si>
  <si>
    <t>Replicate</t>
  </si>
  <si>
    <t>Stock concentration (in μM)</t>
  </si>
  <si>
    <t>Final concentration  (in μM)</t>
  </si>
  <si>
    <t>D8</t>
  </si>
  <si>
    <t>D9</t>
  </si>
  <si>
    <t>D10</t>
  </si>
  <si>
    <t>D11</t>
  </si>
  <si>
    <t>D12</t>
  </si>
  <si>
    <t>2 mins</t>
  </si>
  <si>
    <t>10 mins</t>
  </si>
  <si>
    <t>15 secs</t>
  </si>
  <si>
    <t>1 mins</t>
  </si>
  <si>
    <t>Thus, for a reliable low copy detection, a large number of replicates are necessary to provide statistical significance and to overcome the Poisson distribution limitation.</t>
  </si>
  <si>
    <t>Samples at the lower limit of detection might have discordant Ct values due to Poisson distribution of templates across wells</t>
  </si>
  <si>
    <t xml:space="preserve">Consider repeating samples with differences of 0.3 Cts between duplicates. Run triplicates whenever possible to improve precision. </t>
  </si>
  <si>
    <t>NOTE:</t>
  </si>
  <si>
    <t>ct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</si>
</sst>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3" x14ac:knownFonts="1">
    <font>
      <sz val="10"/>
      <name val="Verdana"/>
    </font>
    <font>
      <sz val="7"/>
      <name val="Arial"/>
    </font>
    <font>
      <b/>
      <sz val="11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</font>
    <font>
      <b/>
      <sz val="10"/>
      <name val="Arial"/>
      <family val="2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1"/>
      <name val="Arial"/>
    </font>
    <font>
      <sz val="11"/>
      <name val="Verdana"/>
    </font>
    <font>
      <b/>
      <sz val="10"/>
      <color theme="0"/>
      <name val="Verdana"/>
    </font>
    <font>
      <b/>
      <sz val="11"/>
      <color theme="0"/>
      <name val="Arial"/>
    </font>
    <font>
      <b/>
      <vertAlign val="superscript"/>
      <sz val="11"/>
      <color theme="0"/>
      <name val="Arial"/>
    </font>
    <font>
      <sz val="11"/>
      <color theme="0"/>
      <name val="Arial"/>
    </font>
    <font>
      <b/>
      <sz val="11"/>
      <color theme="0"/>
      <name val="Verdana"/>
    </font>
    <font>
      <sz val="11"/>
      <color indexed="10"/>
      <name val="Arial"/>
    </font>
    <font>
      <b/>
      <sz val="11"/>
      <color indexed="10"/>
      <name val="Arial"/>
    </font>
    <font>
      <b/>
      <u/>
      <sz val="11"/>
      <name val="Arial"/>
    </font>
    <font>
      <b/>
      <i/>
      <sz val="11"/>
      <name val="Arial"/>
    </font>
    <font>
      <sz val="11"/>
      <color indexed="22"/>
      <name val="Arial"/>
    </font>
    <font>
      <b/>
      <u/>
      <sz val="10"/>
      <name val="Verdana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000000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35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6">
    <xf numFmtId="0" fontId="0" fillId="0" borderId="0" xfId="0"/>
    <xf numFmtId="14" fontId="2" fillId="0" borderId="0" xfId="1" applyNumberFormat="1" applyFont="1"/>
    <xf numFmtId="14" fontId="2" fillId="0" borderId="0" xfId="1" applyNumberFormat="1" applyFont="1" applyFill="1" applyBorder="1"/>
    <xf numFmtId="0" fontId="6" fillId="0" borderId="0" xfId="0" applyFont="1"/>
    <xf numFmtId="1" fontId="10" fillId="2" borderId="14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1" fontId="10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2" fontId="10" fillId="4" borderId="12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2" fontId="10" fillId="4" borderId="14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1" fontId="10" fillId="0" borderId="19" xfId="0" applyNumberFormat="1" applyFont="1" applyFill="1" applyBorder="1" applyAlignment="1">
      <alignment horizontal="center"/>
    </xf>
    <xf numFmtId="2" fontId="10" fillId="4" borderId="19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4" fontId="10" fillId="2" borderId="14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2" fontId="10" fillId="2" borderId="19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 applyAlignment="1">
      <alignment horizontal="center"/>
    </xf>
    <xf numFmtId="1" fontId="11" fillId="0" borderId="14" xfId="0" applyNumberFormat="1" applyFont="1" applyFill="1" applyBorder="1" applyAlignment="1">
      <alignment horizontal="center"/>
    </xf>
    <xf numFmtId="1" fontId="11" fillId="0" borderId="15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4" fontId="10" fillId="5" borderId="13" xfId="0" applyNumberFormat="1" applyFont="1" applyFill="1" applyBorder="1" applyAlignment="1">
      <alignment horizontal="center"/>
    </xf>
    <xf numFmtId="14" fontId="10" fillId="5" borderId="16" xfId="0" applyNumberFormat="1" applyFont="1" applyFill="1" applyBorder="1" applyAlignment="1">
      <alignment horizontal="center"/>
    </xf>
    <xf numFmtId="14" fontId="10" fillId="5" borderId="18" xfId="0" applyNumberFormat="1" applyFont="1" applyFill="1" applyBorder="1" applyAlignment="1">
      <alignment horizontal="center"/>
    </xf>
    <xf numFmtId="14" fontId="10" fillId="6" borderId="16" xfId="0" applyNumberFormat="1" applyFont="1" applyFill="1" applyBorder="1" applyAlignment="1">
      <alignment horizontal="center"/>
    </xf>
    <xf numFmtId="2" fontId="10" fillId="6" borderId="12" xfId="0" applyNumberFormat="1" applyFont="1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center"/>
    </xf>
    <xf numFmtId="2" fontId="10" fillId="6" borderId="22" xfId="0" applyNumberFormat="1" applyFont="1" applyFill="1" applyBorder="1" applyAlignment="1">
      <alignment horizontal="center"/>
    </xf>
    <xf numFmtId="1" fontId="11" fillId="2" borderId="17" xfId="0" applyNumberFormat="1" applyFont="1" applyFill="1" applyBorder="1" applyAlignment="1">
      <alignment horizontal="center"/>
    </xf>
    <xf numFmtId="1" fontId="11" fillId="2" borderId="19" xfId="0" applyNumberFormat="1" applyFont="1" applyFill="1" applyBorder="1" applyAlignment="1">
      <alignment horizontal="center"/>
    </xf>
    <xf numFmtId="1" fontId="11" fillId="2" borderId="20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24" xfId="0" applyBorder="1" applyAlignment="1">
      <alignment horizontal="left"/>
    </xf>
    <xf numFmtId="2" fontId="0" fillId="0" borderId="24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2" fontId="0" fillId="0" borderId="26" xfId="0" applyNumberForma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2" xfId="0" applyBorder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2" fontId="11" fillId="0" borderId="28" xfId="0" applyNumberFormat="1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1" fontId="10" fillId="2" borderId="30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65" fontId="10" fillId="4" borderId="17" xfId="0" applyNumberFormat="1" applyFont="1" applyFill="1" applyBorder="1" applyAlignment="1">
      <alignment horizontal="center"/>
    </xf>
    <xf numFmtId="2" fontId="10" fillId="4" borderId="16" xfId="0" applyNumberFormat="1" applyFont="1" applyFill="1" applyBorder="1" applyAlignment="1">
      <alignment horizontal="center"/>
    </xf>
    <xf numFmtId="2" fontId="10" fillId="4" borderId="18" xfId="0" applyNumberFormat="1" applyFont="1" applyFill="1" applyBorder="1" applyAlignment="1">
      <alignment horizontal="center"/>
    </xf>
    <xf numFmtId="165" fontId="10" fillId="4" borderId="20" xfId="0" applyNumberFormat="1" applyFont="1" applyFill="1" applyBorder="1" applyAlignment="1">
      <alignment horizontal="center"/>
    </xf>
    <xf numFmtId="2" fontId="10" fillId="0" borderId="37" xfId="0" applyNumberFormat="1" applyFont="1" applyFill="1" applyBorder="1" applyAlignment="1">
      <alignment horizontal="center"/>
    </xf>
    <xf numFmtId="2" fontId="10" fillId="0" borderId="28" xfId="0" applyNumberFormat="1" applyFont="1" applyFill="1" applyBorder="1" applyAlignment="1">
      <alignment horizontal="center"/>
    </xf>
    <xf numFmtId="2" fontId="10" fillId="0" borderId="39" xfId="0" applyNumberFormat="1" applyFont="1" applyFill="1" applyBorder="1" applyAlignment="1">
      <alignment horizontal="center"/>
    </xf>
    <xf numFmtId="164" fontId="10" fillId="0" borderId="38" xfId="0" applyNumberFormat="1" applyFont="1" applyFill="1" applyBorder="1" applyAlignment="1">
      <alignment horizontal="center"/>
    </xf>
    <xf numFmtId="164" fontId="10" fillId="0" borderId="30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2" fontId="10" fillId="4" borderId="13" xfId="0" applyNumberFormat="1" applyFont="1" applyFill="1" applyBorder="1" applyAlignment="1">
      <alignment horizontal="center"/>
    </xf>
    <xf numFmtId="165" fontId="10" fillId="4" borderId="15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2" fontId="0" fillId="0" borderId="27" xfId="0" applyNumberFormat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4" xfId="0" applyBorder="1" applyAlignment="1">
      <alignment horizontal="left"/>
    </xf>
    <xf numFmtId="1" fontId="11" fillId="7" borderId="12" xfId="0" applyNumberFormat="1" applyFont="1" applyFill="1" applyBorder="1" applyAlignment="1">
      <alignment horizontal="center"/>
    </xf>
    <xf numFmtId="1" fontId="10" fillId="7" borderId="12" xfId="0" applyNumberFormat="1" applyFont="1" applyFill="1" applyBorder="1" applyAlignment="1">
      <alignment horizontal="left"/>
    </xf>
    <xf numFmtId="1" fontId="2" fillId="7" borderId="12" xfId="0" applyNumberFormat="1" applyFont="1" applyFill="1" applyBorder="1" applyAlignment="1">
      <alignment horizontal="center"/>
    </xf>
    <xf numFmtId="1" fontId="10" fillId="5" borderId="14" xfId="0" applyNumberFormat="1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1" fontId="10" fillId="5" borderId="19" xfId="0" applyNumberFormat="1" applyFont="1" applyFill="1" applyBorder="1" applyAlignment="1">
      <alignment horizontal="center"/>
    </xf>
    <xf numFmtId="1" fontId="10" fillId="2" borderId="38" xfId="0" applyNumberFormat="1" applyFont="1" applyFill="1" applyBorder="1" applyAlignment="1">
      <alignment horizontal="center" vertical="center" wrapText="1"/>
    </xf>
    <xf numFmtId="1" fontId="10" fillId="2" borderId="14" xfId="0" applyNumberFormat="1" applyFont="1" applyFill="1" applyBorder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1" fontId="13" fillId="8" borderId="15" xfId="0" applyNumberFormat="1" applyFont="1" applyFill="1" applyBorder="1" applyAlignment="1">
      <alignment horizontal="center" vertical="center" wrapText="1"/>
    </xf>
    <xf numFmtId="2" fontId="13" fillId="8" borderId="14" xfId="0" applyNumberFormat="1" applyFont="1" applyFill="1" applyBorder="1" applyAlignment="1">
      <alignment horizontal="center" vertical="center" wrapText="1"/>
    </xf>
    <xf numFmtId="1" fontId="15" fillId="9" borderId="9" xfId="0" applyNumberFormat="1" applyFont="1" applyFill="1" applyBorder="1" applyAlignment="1">
      <alignment horizontal="center"/>
    </xf>
    <xf numFmtId="1" fontId="15" fillId="9" borderId="31" xfId="0" applyNumberFormat="1" applyFont="1" applyFill="1" applyBorder="1" applyAlignment="1">
      <alignment horizontal="center"/>
    </xf>
    <xf numFmtId="14" fontId="2" fillId="0" borderId="0" xfId="1" applyNumberFormat="1" applyFont="1" applyAlignment="1">
      <alignment wrapText="1" shrinkToFit="1"/>
    </xf>
    <xf numFmtId="14" fontId="10" fillId="0" borderId="0" xfId="1" applyNumberFormat="1" applyFont="1" applyAlignment="1">
      <alignment horizontal="left"/>
    </xf>
    <xf numFmtId="14" fontId="10" fillId="0" borderId="0" xfId="1" applyNumberFormat="1" applyFont="1"/>
    <xf numFmtId="2" fontId="10" fillId="0" borderId="0" xfId="0" applyNumberFormat="1" applyFont="1" applyFill="1" applyBorder="1"/>
    <xf numFmtId="0" fontId="10" fillId="0" borderId="0" xfId="0" applyFont="1"/>
    <xf numFmtId="2" fontId="2" fillId="0" borderId="13" xfId="2" applyNumberFormat="1" applyFont="1" applyFill="1" applyBorder="1"/>
    <xf numFmtId="1" fontId="10" fillId="0" borderId="14" xfId="2" applyNumberFormat="1" applyFont="1" applyFill="1" applyBorder="1" applyAlignment="1">
      <alignment horizontal="right"/>
    </xf>
    <xf numFmtId="2" fontId="10" fillId="0" borderId="14" xfId="2" applyNumberFormat="1" applyFont="1" applyFill="1" applyBorder="1"/>
    <xf numFmtId="2" fontId="10" fillId="0" borderId="14" xfId="3" applyNumberFormat="1" applyFont="1" applyFill="1" applyBorder="1" applyAlignment="1">
      <alignment horizontal="right"/>
    </xf>
    <xf numFmtId="2" fontId="10" fillId="0" borderId="15" xfId="2" applyNumberFormat="1" applyFont="1" applyFill="1" applyBorder="1"/>
    <xf numFmtId="0" fontId="10" fillId="0" borderId="0" xfId="0" applyFont="1" applyFill="1" applyBorder="1"/>
    <xf numFmtId="2" fontId="2" fillId="0" borderId="16" xfId="2" applyNumberFormat="1" applyFont="1" applyFill="1" applyBorder="1"/>
    <xf numFmtId="2" fontId="10" fillId="0" borderId="12" xfId="2" applyNumberFormat="1" applyFont="1" applyFill="1" applyBorder="1"/>
    <xf numFmtId="2" fontId="10" fillId="0" borderId="12" xfId="3" applyNumberFormat="1" applyFont="1" applyFill="1" applyBorder="1" applyAlignment="1">
      <alignment horizontal="right"/>
    </xf>
    <xf numFmtId="2" fontId="10" fillId="0" borderId="17" xfId="2" applyNumberFormat="1" applyFont="1" applyFill="1" applyBorder="1"/>
    <xf numFmtId="2" fontId="10" fillId="0" borderId="12" xfId="2" applyNumberFormat="1" applyFont="1" applyFill="1" applyBorder="1" applyAlignment="1">
      <alignment horizontal="right"/>
    </xf>
    <xf numFmtId="2" fontId="17" fillId="0" borderId="12" xfId="2" applyNumberFormat="1" applyFont="1" applyFill="1" applyBorder="1"/>
    <xf numFmtId="2" fontId="2" fillId="0" borderId="16" xfId="4" applyNumberFormat="1" applyFont="1" applyFill="1" applyBorder="1"/>
    <xf numFmtId="2" fontId="10" fillId="0" borderId="12" xfId="4" applyNumberFormat="1" applyFont="1" applyFill="1" applyBorder="1"/>
    <xf numFmtId="2" fontId="10" fillId="0" borderId="12" xfId="3" applyNumberFormat="1" applyFont="1" applyFill="1" applyBorder="1"/>
    <xf numFmtId="2" fontId="10" fillId="0" borderId="17" xfId="4" applyNumberFormat="1" applyFont="1" applyFill="1" applyBorder="1"/>
    <xf numFmtId="2" fontId="10" fillId="0" borderId="0" xfId="4" applyNumberFormat="1" applyFont="1" applyFill="1" applyBorder="1"/>
    <xf numFmtId="2" fontId="10" fillId="0" borderId="12" xfId="5" applyNumberFormat="1" applyFont="1" applyFill="1" applyBorder="1"/>
    <xf numFmtId="2" fontId="17" fillId="0" borderId="12" xfId="3" applyNumberFormat="1" applyFont="1" applyFill="1" applyBorder="1"/>
    <xf numFmtId="2" fontId="18" fillId="0" borderId="0" xfId="4" applyNumberFormat="1" applyFont="1" applyFill="1" applyBorder="1"/>
    <xf numFmtId="2" fontId="2" fillId="0" borderId="18" xfId="2" applyNumberFormat="1" applyFont="1" applyFill="1" applyBorder="1"/>
    <xf numFmtId="2" fontId="10" fillId="0" borderId="19" xfId="5" applyNumberFormat="1" applyFont="1" applyFill="1" applyBorder="1"/>
    <xf numFmtId="2" fontId="17" fillId="0" borderId="19" xfId="3" applyNumberFormat="1" applyFont="1" applyFill="1" applyBorder="1"/>
    <xf numFmtId="2" fontId="10" fillId="0" borderId="19" xfId="3" applyNumberFormat="1" applyFont="1" applyFill="1" applyBorder="1" applyAlignment="1">
      <alignment horizontal="right"/>
    </xf>
    <xf numFmtId="2" fontId="10" fillId="0" borderId="20" xfId="4" applyNumberFormat="1" applyFont="1" applyFill="1" applyBorder="1"/>
    <xf numFmtId="0" fontId="2" fillId="0" borderId="0" xfId="6" applyFont="1" applyFill="1" applyBorder="1"/>
    <xf numFmtId="0" fontId="10" fillId="0" borderId="0" xfId="1" applyFont="1" applyFill="1" applyBorder="1"/>
    <xf numFmtId="2" fontId="18" fillId="0" borderId="0" xfId="2" applyNumberFormat="1" applyFont="1" applyFill="1" applyBorder="1"/>
    <xf numFmtId="0" fontId="2" fillId="0" borderId="0" xfId="0" applyFont="1"/>
    <xf numFmtId="0" fontId="18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3" xfId="0" applyFont="1" applyBorder="1"/>
    <xf numFmtId="0" fontId="2" fillId="6" borderId="7" xfId="0" applyFont="1" applyFill="1" applyBorder="1"/>
    <xf numFmtId="0" fontId="2" fillId="5" borderId="7" xfId="0" applyFont="1" applyFill="1" applyBorder="1"/>
    <xf numFmtId="0" fontId="2" fillId="2" borderId="7" xfId="0" applyFont="1" applyFill="1" applyBorder="1"/>
    <xf numFmtId="0" fontId="10" fillId="0" borderId="2" xfId="0" applyFont="1" applyBorder="1"/>
    <xf numFmtId="0" fontId="10" fillId="0" borderId="4" xfId="0" applyFont="1" applyBorder="1"/>
    <xf numFmtId="0" fontId="2" fillId="4" borderId="7" xfId="0" applyFont="1" applyFill="1" applyBorder="1"/>
    <xf numFmtId="0" fontId="2" fillId="0" borderId="0" xfId="0" applyFont="1" applyFill="1" applyBorder="1"/>
    <xf numFmtId="0" fontId="10" fillId="0" borderId="0" xfId="0" applyFont="1" applyFill="1"/>
    <xf numFmtId="0" fontId="2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9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2" fontId="2" fillId="0" borderId="3" xfId="2" applyNumberFormat="1" applyFont="1" applyFill="1" applyBorder="1"/>
    <xf numFmtId="2" fontId="2" fillId="0" borderId="1" xfId="2" applyNumberFormat="1" applyFont="1" applyFill="1" applyBorder="1"/>
    <xf numFmtId="2" fontId="20" fillId="0" borderId="6" xfId="2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2" xfId="0" applyFont="1" applyBorder="1"/>
    <xf numFmtId="0" fontId="10" fillId="0" borderId="0" xfId="0" applyFont="1" applyBorder="1"/>
    <xf numFmtId="0" fontId="10" fillId="0" borderId="10" xfId="0" applyFont="1" applyBorder="1"/>
    <xf numFmtId="0" fontId="2" fillId="0" borderId="6" xfId="0" applyFont="1" applyBorder="1"/>
    <xf numFmtId="1" fontId="2" fillId="0" borderId="0" xfId="0" applyNumberFormat="1" applyFont="1"/>
    <xf numFmtId="0" fontId="2" fillId="0" borderId="10" xfId="0" applyFont="1" applyBorder="1"/>
    <xf numFmtId="2" fontId="10" fillId="0" borderId="4" xfId="4" applyNumberFormat="1" applyFont="1" applyFill="1" applyBorder="1"/>
    <xf numFmtId="2" fontId="10" fillId="0" borderId="5" xfId="3" applyNumberFormat="1" applyFont="1" applyFill="1" applyBorder="1"/>
    <xf numFmtId="2" fontId="10" fillId="0" borderId="11" xfId="4" applyNumberFormat="1" applyFont="1" applyFill="1" applyBorder="1"/>
    <xf numFmtId="0" fontId="21" fillId="0" borderId="0" xfId="0" applyFont="1" applyBorder="1"/>
    <xf numFmtId="0" fontId="21" fillId="0" borderId="0" xfId="0" applyFont="1" applyFill="1" applyBorder="1"/>
    <xf numFmtId="0" fontId="2" fillId="0" borderId="4" xfId="0" applyFont="1" applyBorder="1"/>
    <xf numFmtId="0" fontId="2" fillId="0" borderId="11" xfId="0" applyFont="1" applyBorder="1"/>
    <xf numFmtId="0" fontId="0" fillId="4" borderId="0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1" xfId="0" applyFill="1" applyBorder="1"/>
    <xf numFmtId="0" fontId="0" fillId="4" borderId="6" xfId="0" applyFill="1" applyBorder="1"/>
    <xf numFmtId="0" fontId="22" fillId="4" borderId="2" xfId="0" applyFont="1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11" xfId="0" applyFill="1" applyBorder="1"/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1" fontId="13" fillId="9" borderId="22" xfId="0" applyNumberFormat="1" applyFont="1" applyFill="1" applyBorder="1" applyAlignment="1">
      <alignment horizontal="center" vertical="center"/>
    </xf>
    <xf numFmtId="1" fontId="13" fillId="9" borderId="36" xfId="0" applyNumberFormat="1" applyFont="1" applyFill="1" applyBorder="1" applyAlignment="1">
      <alignment horizontal="center" vertical="center"/>
    </xf>
    <xf numFmtId="1" fontId="16" fillId="9" borderId="22" xfId="0" applyNumberFormat="1" applyFont="1" applyFill="1" applyBorder="1" applyAlignment="1">
      <alignment horizontal="center" vertical="center"/>
    </xf>
    <xf numFmtId="1" fontId="16" fillId="9" borderId="36" xfId="0" applyNumberFormat="1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</cellXfs>
  <cellStyles count="135"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Normal" xfId="0" builtinId="0"/>
    <cellStyle name="Standard_HIVmicro-minus" xfId="6"/>
    <cellStyle name="Standard_labjV" xfId="4"/>
    <cellStyle name="Standard_Mappe1" xfId="3"/>
    <cellStyle name="Standard_Mappe2" xfId="1"/>
    <cellStyle name="Standard_mf138 (2)" xfId="5"/>
    <cellStyle name="Standard_mf140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8"/>
  <sheetViews>
    <sheetView tabSelected="1" workbookViewId="0">
      <selection activeCell="E9" sqref="E9"/>
    </sheetView>
  </sheetViews>
  <sheetFormatPr baseColWidth="10" defaultRowHeight="13" x14ac:dyDescent="0"/>
  <cols>
    <col min="1" max="1" width="20.42578125" style="100" bestFit="1" customWidth="1"/>
    <col min="2" max="2" width="6.85546875" style="100" bestFit="1" customWidth="1"/>
    <col min="3" max="3" width="13.85546875" style="100" customWidth="1"/>
    <col min="4" max="4" width="15.5703125" style="100" bestFit="1" customWidth="1"/>
    <col min="5" max="5" width="10.7109375" style="100"/>
    <col min="6" max="6" width="7.28515625" style="100" bestFit="1" customWidth="1"/>
    <col min="7" max="7" width="8.42578125" style="100" bestFit="1" customWidth="1"/>
    <col min="8" max="8" width="7.5703125" style="100" customWidth="1"/>
    <col min="9" max="9" width="12.42578125" style="100" customWidth="1"/>
    <col min="10" max="16384" width="10.7109375" style="100"/>
  </cols>
  <sheetData>
    <row r="1" spans="1:12" ht="40" customHeight="1" thickBot="1">
      <c r="A1" s="97"/>
      <c r="B1" s="98"/>
      <c r="C1" s="96" t="s">
        <v>106</v>
      </c>
      <c r="D1" s="96" t="s">
        <v>107</v>
      </c>
      <c r="E1" s="1" t="s">
        <v>79</v>
      </c>
      <c r="F1" s="2"/>
      <c r="G1" s="99"/>
      <c r="K1" s="99"/>
    </row>
    <row r="2" spans="1:12">
      <c r="A2" s="101" t="s">
        <v>72</v>
      </c>
      <c r="B2" s="102"/>
      <c r="C2" s="103">
        <v>2</v>
      </c>
      <c r="D2" s="104">
        <v>1</v>
      </c>
      <c r="E2" s="105">
        <f>(B12+B10)*B11*D2/C2</f>
        <v>900</v>
      </c>
      <c r="G2" s="106"/>
      <c r="K2" s="106"/>
    </row>
    <row r="3" spans="1:12">
      <c r="A3" s="107" t="s">
        <v>70</v>
      </c>
      <c r="B3" s="108"/>
      <c r="C3" s="108">
        <v>100</v>
      </c>
      <c r="D3" s="109">
        <v>0.3</v>
      </c>
      <c r="E3" s="110">
        <f>(B12+B10)*B11*D3/C3</f>
        <v>5.4</v>
      </c>
      <c r="G3" s="106"/>
      <c r="K3" s="106"/>
    </row>
    <row r="4" spans="1:12">
      <c r="A4" s="107" t="s">
        <v>69</v>
      </c>
      <c r="B4" s="108"/>
      <c r="C4" s="108">
        <v>100</v>
      </c>
      <c r="D4" s="109">
        <v>1</v>
      </c>
      <c r="E4" s="110">
        <f>(B12+B10)*B11*D4/C4</f>
        <v>18</v>
      </c>
      <c r="G4" s="106"/>
      <c r="K4" s="106"/>
    </row>
    <row r="5" spans="1:12">
      <c r="A5" s="107" t="s">
        <v>71</v>
      </c>
      <c r="B5" s="108"/>
      <c r="C5" s="108">
        <v>100</v>
      </c>
      <c r="D5" s="109">
        <v>1</v>
      </c>
      <c r="E5" s="110">
        <f>(B12+B10)*B11*D5/C5</f>
        <v>18</v>
      </c>
      <c r="G5" s="106"/>
      <c r="K5" s="106"/>
    </row>
    <row r="6" spans="1:12">
      <c r="A6" s="107"/>
      <c r="B6" s="111"/>
      <c r="C6" s="112"/>
      <c r="D6" s="109"/>
      <c r="E6" s="110"/>
      <c r="G6" s="106"/>
      <c r="K6" s="106"/>
    </row>
    <row r="7" spans="1:12">
      <c r="A7" s="113"/>
      <c r="B7" s="114"/>
      <c r="C7" s="114"/>
      <c r="D7" s="109"/>
      <c r="E7" s="110"/>
      <c r="G7" s="106"/>
      <c r="K7" s="106"/>
    </row>
    <row r="8" spans="1:12">
      <c r="A8" s="107" t="s">
        <v>78</v>
      </c>
      <c r="B8" s="108"/>
      <c r="C8" s="108"/>
      <c r="D8" s="109"/>
      <c r="E8" s="110">
        <f>(B12*B11)-(SUM(E2:E5))</f>
        <v>498.6</v>
      </c>
      <c r="G8" s="106"/>
      <c r="K8" s="106"/>
    </row>
    <row r="9" spans="1:12">
      <c r="A9" s="113" t="s">
        <v>1</v>
      </c>
      <c r="B9" s="115"/>
      <c r="C9" s="114" t="s">
        <v>2</v>
      </c>
      <c r="D9" s="109">
        <f>E11+B10</f>
        <v>10</v>
      </c>
      <c r="E9" s="116">
        <f>SUM(E2:E8)</f>
        <v>1440</v>
      </c>
      <c r="F9" s="117"/>
      <c r="G9" s="106"/>
      <c r="K9" s="106"/>
    </row>
    <row r="10" spans="1:12">
      <c r="A10" s="113" t="s">
        <v>76</v>
      </c>
      <c r="B10" s="114">
        <v>10</v>
      </c>
      <c r="C10" s="114"/>
      <c r="D10" s="109"/>
      <c r="E10" s="116"/>
      <c r="F10" s="117"/>
      <c r="G10" s="106"/>
      <c r="K10" s="106"/>
    </row>
    <row r="11" spans="1:12">
      <c r="A11" s="107" t="s">
        <v>74</v>
      </c>
      <c r="B11" s="118">
        <v>36</v>
      </c>
      <c r="C11" s="119"/>
      <c r="D11" s="109"/>
      <c r="E11" s="116"/>
      <c r="F11" s="120"/>
      <c r="G11" s="106"/>
      <c r="K11" s="106"/>
    </row>
    <row r="12" spans="1:12" ht="14" thickBot="1">
      <c r="A12" s="121" t="s">
        <v>77</v>
      </c>
      <c r="B12" s="122">
        <v>40</v>
      </c>
      <c r="C12" s="123"/>
      <c r="D12" s="124"/>
      <c r="E12" s="125"/>
      <c r="F12" s="120"/>
      <c r="G12" s="106"/>
      <c r="K12" s="106"/>
    </row>
    <row r="13" spans="1:12">
      <c r="A13" s="100" t="s">
        <v>75</v>
      </c>
      <c r="B13" s="126"/>
      <c r="C13" s="1"/>
      <c r="D13" s="127"/>
      <c r="E13" s="127"/>
      <c r="F13" s="128"/>
    </row>
    <row r="14" spans="1:12">
      <c r="G14" s="106"/>
      <c r="H14" s="106"/>
      <c r="I14" s="106"/>
      <c r="J14" s="106"/>
      <c r="K14" s="106"/>
      <c r="L14" s="106"/>
    </row>
    <row r="15" spans="1:12">
      <c r="B15" s="129"/>
      <c r="C15" s="129"/>
      <c r="D15" s="129"/>
      <c r="E15" s="129"/>
      <c r="F15" s="129"/>
      <c r="G15" s="129"/>
      <c r="H15" s="129"/>
      <c r="I15" s="129"/>
      <c r="K15" s="106"/>
      <c r="L15" s="129"/>
    </row>
    <row r="16" spans="1:12" ht="14" thickBot="1">
      <c r="A16" s="130"/>
      <c r="B16" s="130"/>
      <c r="C16" s="130"/>
      <c r="D16" s="130"/>
      <c r="E16" s="130"/>
      <c r="F16" s="130"/>
    </row>
    <row r="17" spans="1:13" ht="14" thickBot="1">
      <c r="A17" s="131"/>
      <c r="B17" s="132">
        <v>1</v>
      </c>
      <c r="C17" s="133">
        <v>2</v>
      </c>
      <c r="D17" s="133">
        <v>3</v>
      </c>
      <c r="E17" s="133">
        <v>4</v>
      </c>
      <c r="F17" s="133">
        <v>5</v>
      </c>
      <c r="G17" s="133">
        <v>6</v>
      </c>
      <c r="H17" s="133">
        <v>7</v>
      </c>
      <c r="I17" s="133">
        <v>8</v>
      </c>
      <c r="J17" s="133">
        <v>9</v>
      </c>
      <c r="K17" s="133">
        <v>10</v>
      </c>
      <c r="L17" s="133">
        <v>11</v>
      </c>
      <c r="M17" s="134">
        <v>12</v>
      </c>
    </row>
    <row r="18" spans="1:13" ht="14" thickBot="1">
      <c r="A18" s="135" t="s">
        <v>3</v>
      </c>
      <c r="B18" s="136" t="s">
        <v>9</v>
      </c>
      <c r="C18" s="136" t="s">
        <v>9</v>
      </c>
      <c r="D18" s="137" t="s">
        <v>62</v>
      </c>
      <c r="E18" s="137" t="s">
        <v>62</v>
      </c>
      <c r="F18" s="138"/>
      <c r="G18" s="138"/>
      <c r="H18" s="138"/>
      <c r="I18" s="138"/>
      <c r="J18" s="138"/>
      <c r="K18" s="138"/>
      <c r="L18" s="138"/>
      <c r="M18" s="138"/>
    </row>
    <row r="19" spans="1:13" ht="14" thickBot="1">
      <c r="A19" s="139" t="s">
        <v>4</v>
      </c>
      <c r="B19" s="136" t="s">
        <v>11</v>
      </c>
      <c r="C19" s="136" t="s">
        <v>11</v>
      </c>
      <c r="D19" s="137" t="s">
        <v>63</v>
      </c>
      <c r="E19" s="137" t="s">
        <v>63</v>
      </c>
      <c r="F19" s="138"/>
      <c r="G19" s="138"/>
      <c r="H19" s="138"/>
      <c r="I19" s="138"/>
      <c r="J19" s="138"/>
      <c r="K19" s="138"/>
      <c r="L19" s="138"/>
      <c r="M19" s="138"/>
    </row>
    <row r="20" spans="1:13" ht="14" thickBot="1">
      <c r="A20" s="139" t="s">
        <v>5</v>
      </c>
      <c r="B20" s="136" t="s">
        <v>13</v>
      </c>
      <c r="C20" s="136" t="s">
        <v>13</v>
      </c>
      <c r="D20" s="137" t="s">
        <v>64</v>
      </c>
      <c r="E20" s="137" t="s">
        <v>64</v>
      </c>
      <c r="F20" s="138"/>
      <c r="G20" s="138"/>
      <c r="H20" s="138"/>
      <c r="I20" s="138"/>
      <c r="J20" s="138"/>
      <c r="K20" s="138"/>
      <c r="L20" s="138"/>
      <c r="M20" s="138"/>
    </row>
    <row r="21" spans="1:13" ht="14" thickBot="1">
      <c r="A21" s="139" t="s">
        <v>6</v>
      </c>
      <c r="B21" s="136" t="s">
        <v>108</v>
      </c>
      <c r="C21" s="136" t="s">
        <v>108</v>
      </c>
      <c r="D21" s="137" t="s">
        <v>65</v>
      </c>
      <c r="E21" s="137" t="s">
        <v>65</v>
      </c>
      <c r="F21" s="138"/>
      <c r="G21" s="138"/>
      <c r="H21" s="138"/>
      <c r="I21" s="138"/>
      <c r="J21" s="138"/>
      <c r="K21" s="138"/>
      <c r="L21" s="138"/>
      <c r="M21" s="138"/>
    </row>
    <row r="22" spans="1:13" ht="14" thickBot="1">
      <c r="A22" s="139" t="s">
        <v>7</v>
      </c>
      <c r="B22" s="136" t="s">
        <v>109</v>
      </c>
      <c r="C22" s="136" t="s">
        <v>109</v>
      </c>
      <c r="D22" s="137" t="s">
        <v>66</v>
      </c>
      <c r="E22" s="137" t="s">
        <v>66</v>
      </c>
      <c r="F22" s="138"/>
      <c r="G22" s="138"/>
      <c r="H22" s="138"/>
      <c r="I22" s="138"/>
      <c r="J22" s="138"/>
      <c r="K22" s="138"/>
      <c r="L22" s="138"/>
      <c r="M22" s="138"/>
    </row>
    <row r="23" spans="1:13" ht="14" thickBot="1">
      <c r="A23" s="139" t="s">
        <v>8</v>
      </c>
      <c r="B23" s="136" t="s">
        <v>110</v>
      </c>
      <c r="C23" s="136" t="s">
        <v>110</v>
      </c>
      <c r="D23" s="137" t="s">
        <v>67</v>
      </c>
      <c r="E23" s="137" t="s">
        <v>67</v>
      </c>
      <c r="F23" s="138"/>
      <c r="G23" s="138"/>
      <c r="H23" s="138"/>
      <c r="I23" s="138"/>
      <c r="J23" s="138"/>
      <c r="K23" s="138"/>
      <c r="L23" s="138"/>
      <c r="M23" s="138"/>
    </row>
    <row r="24" spans="1:13" ht="14" thickBot="1">
      <c r="A24" s="139" t="s">
        <v>10</v>
      </c>
      <c r="B24" s="136" t="s">
        <v>111</v>
      </c>
      <c r="C24" s="136" t="s">
        <v>111</v>
      </c>
      <c r="D24" s="137" t="s">
        <v>68</v>
      </c>
      <c r="E24" s="137" t="s">
        <v>68</v>
      </c>
      <c r="F24" s="138"/>
      <c r="G24" s="138"/>
      <c r="H24" s="138"/>
      <c r="I24" s="138"/>
      <c r="J24" s="138"/>
      <c r="K24" s="138"/>
      <c r="L24" s="138"/>
      <c r="M24" s="138"/>
    </row>
    <row r="25" spans="1:13" ht="14" thickBot="1">
      <c r="A25" s="140" t="s">
        <v>12</v>
      </c>
      <c r="B25" s="136" t="s">
        <v>112</v>
      </c>
      <c r="C25" s="136" t="s">
        <v>112</v>
      </c>
      <c r="D25" s="141" t="s">
        <v>0</v>
      </c>
      <c r="E25" s="141" t="s">
        <v>0</v>
      </c>
      <c r="F25" s="138"/>
      <c r="G25" s="138"/>
      <c r="H25" s="138"/>
      <c r="I25" s="138"/>
      <c r="J25" s="138"/>
      <c r="K25" s="138"/>
      <c r="L25" s="138"/>
      <c r="M25" s="138"/>
    </row>
    <row r="26" spans="1:13">
      <c r="B26" s="142"/>
      <c r="C26" s="143"/>
      <c r="D26" s="142"/>
      <c r="E26" s="144"/>
      <c r="F26" s="145"/>
      <c r="G26" s="146"/>
      <c r="H26" s="147"/>
      <c r="J26" s="147"/>
      <c r="K26" s="147"/>
      <c r="M26" s="147"/>
    </row>
    <row r="27" spans="1:13">
      <c r="B27" s="106"/>
      <c r="C27" s="106"/>
      <c r="D27" s="106"/>
      <c r="E27" s="106"/>
      <c r="F27" s="106"/>
      <c r="G27" s="106"/>
      <c r="H27" s="106"/>
      <c r="I27" s="143"/>
    </row>
    <row r="28" spans="1:13" ht="14" thickBot="1">
      <c r="B28" s="148"/>
      <c r="C28" s="149"/>
      <c r="D28" s="150"/>
      <c r="E28" s="150"/>
      <c r="F28" s="142"/>
      <c r="G28" s="142"/>
      <c r="H28" s="142"/>
      <c r="I28" s="106"/>
      <c r="J28" s="106"/>
      <c r="K28" s="106"/>
      <c r="L28" s="106"/>
      <c r="M28" s="106"/>
    </row>
    <row r="29" spans="1:13" ht="14" thickBot="1">
      <c r="A29" s="151" t="s">
        <v>14</v>
      </c>
      <c r="B29" s="152"/>
      <c r="C29" s="153"/>
      <c r="D29" s="142"/>
      <c r="E29" s="148" t="s">
        <v>15</v>
      </c>
      <c r="F29" s="129" t="s">
        <v>16</v>
      </c>
      <c r="G29" s="154" t="s">
        <v>17</v>
      </c>
      <c r="H29" s="155" t="s">
        <v>18</v>
      </c>
      <c r="I29" s="129" t="s">
        <v>73</v>
      </c>
      <c r="J29" s="106"/>
      <c r="K29" s="106"/>
      <c r="L29" s="106"/>
      <c r="M29" s="106"/>
    </row>
    <row r="30" spans="1:13">
      <c r="A30" s="156"/>
      <c r="B30" s="157" t="s">
        <v>19</v>
      </c>
      <c r="C30" s="158" t="s">
        <v>113</v>
      </c>
      <c r="D30" s="142"/>
      <c r="E30" s="3" t="s">
        <v>9</v>
      </c>
      <c r="F30" s="129"/>
      <c r="G30" s="131"/>
      <c r="H30" s="159"/>
      <c r="I30" s="160">
        <v>800000</v>
      </c>
    </row>
    <row r="31" spans="1:13">
      <c r="A31" s="139"/>
      <c r="B31" s="157" t="s">
        <v>20</v>
      </c>
      <c r="C31" s="158" t="s">
        <v>114</v>
      </c>
      <c r="D31" s="142"/>
      <c r="E31" s="3" t="s">
        <v>11</v>
      </c>
      <c r="F31" s="129">
        <v>10</v>
      </c>
      <c r="G31" s="156">
        <v>5</v>
      </c>
      <c r="H31" s="161">
        <v>45</v>
      </c>
      <c r="I31" s="160">
        <f t="shared" ref="I31:I37" si="0">I30/10</f>
        <v>80000</v>
      </c>
    </row>
    <row r="32" spans="1:13">
      <c r="A32" s="139" t="s">
        <v>21</v>
      </c>
      <c r="B32" s="157"/>
      <c r="C32" s="158"/>
      <c r="D32" s="142"/>
      <c r="E32" s="3" t="s">
        <v>13</v>
      </c>
      <c r="F32" s="129">
        <v>10</v>
      </c>
      <c r="G32" s="156">
        <v>5</v>
      </c>
      <c r="H32" s="161">
        <v>45</v>
      </c>
      <c r="I32" s="160">
        <f t="shared" si="0"/>
        <v>8000</v>
      </c>
    </row>
    <row r="33" spans="1:9">
      <c r="A33" s="139"/>
      <c r="B33" s="157" t="s">
        <v>20</v>
      </c>
      <c r="C33" s="158" t="s">
        <v>115</v>
      </c>
      <c r="D33" s="142"/>
      <c r="E33" s="3" t="s">
        <v>108</v>
      </c>
      <c r="F33" s="129">
        <v>10</v>
      </c>
      <c r="G33" s="156">
        <v>5</v>
      </c>
      <c r="H33" s="161">
        <v>45</v>
      </c>
      <c r="I33" s="160">
        <f t="shared" si="0"/>
        <v>800</v>
      </c>
    </row>
    <row r="34" spans="1:9">
      <c r="A34" s="139"/>
      <c r="B34" s="157" t="s">
        <v>22</v>
      </c>
      <c r="C34" s="158" t="s">
        <v>116</v>
      </c>
      <c r="D34" s="106"/>
      <c r="E34" s="3" t="s">
        <v>109</v>
      </c>
      <c r="F34" s="129">
        <v>10</v>
      </c>
      <c r="G34" s="156">
        <v>5</v>
      </c>
      <c r="H34" s="161">
        <v>45</v>
      </c>
      <c r="I34" s="160">
        <f t="shared" si="0"/>
        <v>80</v>
      </c>
    </row>
    <row r="35" spans="1:9" ht="14" thickBot="1">
      <c r="A35" s="162"/>
      <c r="B35" s="163"/>
      <c r="C35" s="164"/>
      <c r="D35" s="106"/>
      <c r="E35" s="3" t="s">
        <v>110</v>
      </c>
      <c r="F35" s="129">
        <v>10</v>
      </c>
      <c r="G35" s="156">
        <v>5</v>
      </c>
      <c r="H35" s="161">
        <v>45</v>
      </c>
      <c r="I35" s="160">
        <f t="shared" si="0"/>
        <v>8</v>
      </c>
    </row>
    <row r="36" spans="1:9">
      <c r="B36" s="165"/>
      <c r="C36" s="165"/>
      <c r="D36" s="166"/>
      <c r="E36" s="3" t="s">
        <v>111</v>
      </c>
      <c r="F36" s="129">
        <v>10</v>
      </c>
      <c r="G36" s="156">
        <v>5</v>
      </c>
      <c r="H36" s="161">
        <v>45</v>
      </c>
      <c r="I36" s="160">
        <f t="shared" si="0"/>
        <v>0.8</v>
      </c>
    </row>
    <row r="37" spans="1:9" ht="14" thickBot="1">
      <c r="B37" s="157"/>
      <c r="C37" s="157"/>
      <c r="D37" s="106"/>
      <c r="E37" s="3" t="s">
        <v>112</v>
      </c>
      <c r="F37" s="129">
        <v>10</v>
      </c>
      <c r="G37" s="167">
        <v>5</v>
      </c>
      <c r="H37" s="168">
        <v>45</v>
      </c>
      <c r="I37" s="160">
        <f t="shared" si="0"/>
        <v>0.08</v>
      </c>
    </row>
    <row r="38" spans="1:9">
      <c r="B38" s="157"/>
      <c r="C38" s="157"/>
      <c r="D38" s="106"/>
      <c r="E38" s="106"/>
      <c r="F38" s="106"/>
      <c r="G38" s="157"/>
      <c r="H38" s="157"/>
    </row>
  </sheetData>
  <phoneticPr fontId="7" type="noConversion"/>
  <pageMargins left="0.75" right="0.75" top="1" bottom="1" header="0.5" footer="0.5"/>
  <pageSetup scale="6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40" sqref="G40"/>
    </sheetView>
  </sheetViews>
  <sheetFormatPr baseColWidth="10" defaultRowHeight="13" x14ac:dyDescent="0"/>
  <cols>
    <col min="1" max="1" width="3.42578125" customWidth="1"/>
    <col min="2" max="2" width="7.42578125" bestFit="1" customWidth="1"/>
    <col min="3" max="3" width="4.42578125" customWidth="1"/>
    <col min="9" max="9" width="5.42578125" bestFit="1" customWidth="1"/>
    <col min="10" max="10" width="11.85546875" bestFit="1" customWidth="1"/>
  </cols>
  <sheetData>
    <row r="1" spans="1:10" ht="21" customHeight="1">
      <c r="A1" s="34"/>
      <c r="B1" s="179" t="s">
        <v>23</v>
      </c>
      <c r="C1" s="180"/>
      <c r="D1" s="181"/>
      <c r="E1" s="182" t="s">
        <v>92</v>
      </c>
      <c r="F1" s="34"/>
      <c r="H1" s="184" t="s">
        <v>96</v>
      </c>
      <c r="I1" s="186" t="s">
        <v>89</v>
      </c>
      <c r="J1" s="188" t="s">
        <v>90</v>
      </c>
    </row>
    <row r="2" spans="1:10">
      <c r="A2" s="34"/>
      <c r="B2" s="54" t="s">
        <v>95</v>
      </c>
      <c r="C2" s="55" t="s">
        <v>94</v>
      </c>
      <c r="D2" s="55" t="s">
        <v>93</v>
      </c>
      <c r="E2" s="183"/>
      <c r="F2" s="34"/>
      <c r="H2" s="185"/>
      <c r="I2" s="187"/>
      <c r="J2" s="189"/>
    </row>
    <row r="3" spans="1:10">
      <c r="A3" s="34"/>
      <c r="B3" s="45" t="s">
        <v>9</v>
      </c>
      <c r="C3" s="46" t="s">
        <v>24</v>
      </c>
      <c r="D3" s="47">
        <v>20.580317000000001</v>
      </c>
      <c r="E3" s="52">
        <v>800000</v>
      </c>
      <c r="F3" s="34"/>
      <c r="H3" s="52" t="s">
        <v>80</v>
      </c>
      <c r="I3" s="73" t="s">
        <v>41</v>
      </c>
      <c r="J3" s="74">
        <v>30.422132000000001</v>
      </c>
    </row>
    <row r="4" spans="1:10">
      <c r="A4" s="34"/>
      <c r="B4" s="48"/>
      <c r="C4" s="49" t="s">
        <v>25</v>
      </c>
      <c r="D4" s="50">
        <v>20.413937000000001</v>
      </c>
      <c r="E4" s="53"/>
      <c r="F4" s="34"/>
      <c r="H4" s="53"/>
      <c r="I4" s="48" t="s">
        <v>42</v>
      </c>
      <c r="J4" s="75">
        <v>30.165602</v>
      </c>
    </row>
    <row r="5" spans="1:10">
      <c r="A5" s="34"/>
      <c r="B5" s="45" t="s">
        <v>11</v>
      </c>
      <c r="C5" s="46" t="s">
        <v>26</v>
      </c>
      <c r="D5" s="47">
        <v>23.446764000000002</v>
      </c>
      <c r="E5" s="52">
        <v>80000</v>
      </c>
      <c r="F5" s="34"/>
      <c r="H5" s="78" t="s">
        <v>81</v>
      </c>
      <c r="I5" s="73" t="s">
        <v>43</v>
      </c>
      <c r="J5" s="74">
        <v>32.388460000000002</v>
      </c>
    </row>
    <row r="6" spans="1:10">
      <c r="A6" s="34"/>
      <c r="B6" s="48"/>
      <c r="C6" s="49" t="s">
        <v>27</v>
      </c>
      <c r="D6" s="50">
        <v>23.264230000000001</v>
      </c>
      <c r="E6" s="53"/>
      <c r="F6" s="34"/>
      <c r="H6" s="53"/>
      <c r="I6" s="48" t="s">
        <v>44</v>
      </c>
      <c r="J6" s="75">
        <v>32.662604999999999</v>
      </c>
    </row>
    <row r="7" spans="1:10">
      <c r="A7" s="34"/>
      <c r="B7" s="45" t="s">
        <v>13</v>
      </c>
      <c r="C7" s="46" t="s">
        <v>28</v>
      </c>
      <c r="D7" s="47">
        <v>25.867923999999999</v>
      </c>
      <c r="E7" s="52">
        <v>8000</v>
      </c>
      <c r="F7" s="34"/>
      <c r="H7" s="78" t="s">
        <v>64</v>
      </c>
      <c r="I7" s="73" t="s">
        <v>45</v>
      </c>
      <c r="J7" s="74" t="s">
        <v>39</v>
      </c>
    </row>
    <row r="8" spans="1:10">
      <c r="A8" s="34"/>
      <c r="B8" s="48"/>
      <c r="C8" s="49" t="s">
        <v>29</v>
      </c>
      <c r="D8" s="50">
        <v>25.940131999999998</v>
      </c>
      <c r="E8" s="53"/>
      <c r="F8" s="34"/>
      <c r="H8" s="53"/>
      <c r="I8" s="48" t="s">
        <v>46</v>
      </c>
      <c r="J8" s="75" t="s">
        <v>39</v>
      </c>
    </row>
    <row r="9" spans="1:10">
      <c r="A9" s="34"/>
      <c r="B9" s="45" t="s">
        <v>108</v>
      </c>
      <c r="C9" s="46" t="s">
        <v>30</v>
      </c>
      <c r="D9" s="47">
        <v>29.378288000000001</v>
      </c>
      <c r="E9" s="52">
        <v>800</v>
      </c>
      <c r="F9" s="34"/>
      <c r="H9" s="78" t="s">
        <v>65</v>
      </c>
      <c r="I9" s="73" t="s">
        <v>47</v>
      </c>
      <c r="J9" s="74">
        <v>35.691135000000003</v>
      </c>
    </row>
    <row r="10" spans="1:10">
      <c r="A10" s="34"/>
      <c r="B10" s="48"/>
      <c r="C10" s="49" t="s">
        <v>31</v>
      </c>
      <c r="D10" s="50">
        <v>29.40943</v>
      </c>
      <c r="E10" s="53"/>
      <c r="F10" s="34"/>
      <c r="H10" s="53"/>
      <c r="I10" s="48" t="s">
        <v>48</v>
      </c>
      <c r="J10" s="75">
        <v>35.799999999999997</v>
      </c>
    </row>
    <row r="11" spans="1:10">
      <c r="A11" s="34"/>
      <c r="B11" s="45" t="s">
        <v>109</v>
      </c>
      <c r="C11" s="46" t="s">
        <v>32</v>
      </c>
      <c r="D11" s="47">
        <v>32.816764999999997</v>
      </c>
      <c r="E11" s="52">
        <v>80</v>
      </c>
      <c r="F11" s="34"/>
      <c r="H11" s="78" t="s">
        <v>66</v>
      </c>
      <c r="I11" s="73" t="s">
        <v>49</v>
      </c>
      <c r="J11" s="74" t="s">
        <v>39</v>
      </c>
    </row>
    <row r="12" spans="1:10">
      <c r="A12" s="34"/>
      <c r="B12" s="48"/>
      <c r="C12" s="49" t="s">
        <v>33</v>
      </c>
      <c r="D12" s="50">
        <v>32.826590000000003</v>
      </c>
      <c r="E12" s="53"/>
      <c r="F12" s="34"/>
      <c r="H12" s="53"/>
      <c r="I12" s="48" t="s">
        <v>50</v>
      </c>
      <c r="J12" s="75" t="s">
        <v>39</v>
      </c>
    </row>
    <row r="13" spans="1:10">
      <c r="A13" s="34"/>
      <c r="B13" s="45" t="s">
        <v>110</v>
      </c>
      <c r="C13" s="46" t="s">
        <v>34</v>
      </c>
      <c r="D13" s="47">
        <v>36.527985000000001</v>
      </c>
      <c r="E13" s="52">
        <v>8</v>
      </c>
      <c r="F13" s="34"/>
      <c r="H13" s="78" t="s">
        <v>67</v>
      </c>
      <c r="I13" s="73" t="s">
        <v>51</v>
      </c>
      <c r="J13" s="74" t="s">
        <v>39</v>
      </c>
    </row>
    <row r="14" spans="1:10">
      <c r="A14" s="34"/>
      <c r="B14" s="48"/>
      <c r="C14" s="49" t="s">
        <v>35</v>
      </c>
      <c r="D14" s="50">
        <v>35.376919999999998</v>
      </c>
      <c r="E14" s="53"/>
      <c r="F14" s="34"/>
      <c r="H14" s="53"/>
      <c r="I14" s="48" t="s">
        <v>52</v>
      </c>
      <c r="J14" s="75" t="s">
        <v>39</v>
      </c>
    </row>
    <row r="15" spans="1:10">
      <c r="A15" s="34"/>
      <c r="B15" s="45" t="s">
        <v>111</v>
      </c>
      <c r="C15" s="46" t="s">
        <v>36</v>
      </c>
      <c r="D15" s="47">
        <v>48.611904000000003</v>
      </c>
      <c r="E15" s="52">
        <v>0.8</v>
      </c>
      <c r="F15" s="34"/>
      <c r="H15" s="78" t="s">
        <v>82</v>
      </c>
      <c r="I15" s="73" t="s">
        <v>53</v>
      </c>
      <c r="J15" s="74">
        <v>35.022796999999997</v>
      </c>
    </row>
    <row r="16" spans="1:10">
      <c r="A16" s="34"/>
      <c r="B16" s="48"/>
      <c r="C16" s="49" t="s">
        <v>37</v>
      </c>
      <c r="D16" s="50">
        <v>37.809049999999999</v>
      </c>
      <c r="E16" s="53"/>
      <c r="F16" s="34"/>
      <c r="H16" s="53"/>
      <c r="I16" s="48" t="s">
        <v>54</v>
      </c>
      <c r="J16" s="75">
        <v>35.599580000000003</v>
      </c>
    </row>
    <row r="17" spans="1:15">
      <c r="A17" s="34"/>
      <c r="B17" s="45" t="s">
        <v>112</v>
      </c>
      <c r="C17" s="46" t="s">
        <v>38</v>
      </c>
      <c r="D17" s="46" t="s">
        <v>39</v>
      </c>
      <c r="E17" s="52">
        <v>0.08</v>
      </c>
      <c r="F17" s="34"/>
      <c r="H17" s="78" t="s">
        <v>0</v>
      </c>
      <c r="I17" s="76" t="s">
        <v>55</v>
      </c>
      <c r="J17" s="77" t="s">
        <v>39</v>
      </c>
    </row>
    <row r="18" spans="1:15">
      <c r="A18" s="34"/>
      <c r="B18" s="48"/>
      <c r="C18" s="49" t="s">
        <v>40</v>
      </c>
      <c r="D18" s="49" t="s">
        <v>39</v>
      </c>
      <c r="E18" s="53"/>
      <c r="F18" s="34"/>
      <c r="H18" s="53"/>
      <c r="I18" s="48" t="s">
        <v>56</v>
      </c>
      <c r="J18" s="51" t="s">
        <v>39</v>
      </c>
    </row>
    <row r="20" spans="1:15" ht="14" thickBot="1"/>
    <row r="21" spans="1:15"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3"/>
    </row>
    <row r="22" spans="1:15">
      <c r="B22" s="174" t="s">
        <v>120</v>
      </c>
      <c r="C22" s="169" t="s">
        <v>119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75"/>
    </row>
    <row r="23" spans="1:15">
      <c r="B23" s="176"/>
      <c r="C23" s="169" t="s">
        <v>118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75"/>
    </row>
    <row r="24" spans="1:15">
      <c r="B24" s="176"/>
      <c r="C24" s="169" t="s">
        <v>117</v>
      </c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75"/>
    </row>
    <row r="25" spans="1:15">
      <c r="B25" s="176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5"/>
    </row>
    <row r="26" spans="1:15" ht="14" thickBot="1">
      <c r="B26" s="177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8"/>
    </row>
  </sheetData>
  <mergeCells count="5">
    <mergeCell ref="B1:D1"/>
    <mergeCell ref="E1:E2"/>
    <mergeCell ref="H1:H2"/>
    <mergeCell ref="I1:I2"/>
    <mergeCell ref="J1:J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7"/>
  <sheetViews>
    <sheetView workbookViewId="0">
      <selection activeCell="K6" sqref="K6"/>
    </sheetView>
  </sheetViews>
  <sheetFormatPr baseColWidth="10" defaultRowHeight="13" x14ac:dyDescent="0"/>
  <cols>
    <col min="1" max="1" width="13.28515625" bestFit="1" customWidth="1"/>
    <col min="2" max="2" width="8.140625" bestFit="1" customWidth="1"/>
    <col min="3" max="3" width="12.85546875" bestFit="1" customWidth="1"/>
    <col min="5" max="5" width="12.5703125" customWidth="1"/>
    <col min="7" max="7" width="12.28515625" bestFit="1" customWidth="1"/>
    <col min="10" max="10" width="5" bestFit="1" customWidth="1"/>
    <col min="12" max="12" width="12.5703125" bestFit="1" customWidth="1"/>
    <col min="13" max="13" width="15.5703125" bestFit="1" customWidth="1"/>
    <col min="14" max="14" width="24.42578125" bestFit="1" customWidth="1"/>
    <col min="15" max="15" width="27" bestFit="1" customWidth="1"/>
  </cols>
  <sheetData>
    <row r="1" spans="1:15" s="89" customFormat="1" ht="32" customHeight="1">
      <c r="A1" s="90" t="s">
        <v>96</v>
      </c>
      <c r="B1" s="93" t="s">
        <v>105</v>
      </c>
      <c r="C1" s="91" t="s">
        <v>57</v>
      </c>
      <c r="D1" s="91" t="s">
        <v>58</v>
      </c>
      <c r="E1" s="91" t="s">
        <v>59</v>
      </c>
      <c r="F1" s="91" t="s">
        <v>60</v>
      </c>
      <c r="G1" s="91" t="s">
        <v>121</v>
      </c>
      <c r="H1" s="90" t="s">
        <v>102</v>
      </c>
      <c r="I1" s="91" t="s">
        <v>103</v>
      </c>
      <c r="J1" s="92" t="s">
        <v>104</v>
      </c>
      <c r="K1" s="85"/>
      <c r="L1" s="86"/>
      <c r="M1" s="87"/>
      <c r="N1" s="87"/>
      <c r="O1" s="88"/>
    </row>
    <row r="2" spans="1:15" ht="14">
      <c r="A2" s="38" t="s">
        <v>61</v>
      </c>
      <c r="B2" s="39" t="s">
        <v>9</v>
      </c>
      <c r="C2" s="5">
        <v>10</v>
      </c>
      <c r="D2" s="6">
        <v>1</v>
      </c>
      <c r="E2" s="6">
        <v>800000</v>
      </c>
      <c r="F2" s="7">
        <f>LOG(E2)</f>
        <v>5.9030899869919438</v>
      </c>
      <c r="G2" s="56">
        <v>20.580317000000001</v>
      </c>
      <c r="H2" s="60">
        <f>LINEST(G2:G13,F2:F13)</f>
        <v>-3.1189999999999993</v>
      </c>
      <c r="I2" s="8">
        <f>INTERCEPT(G2:G13,F2:F13)</f>
        <v>38.601677836094538</v>
      </c>
      <c r="J2" s="61">
        <f>RSQ(G2:G13,F2:F13)</f>
        <v>0.99535294347004244</v>
      </c>
      <c r="K2" s="59"/>
      <c r="L2" s="9"/>
      <c r="M2" s="10"/>
      <c r="N2" s="10"/>
      <c r="O2" s="11"/>
    </row>
    <row r="3" spans="1:15" ht="14">
      <c r="A3" s="38" t="s">
        <v>61</v>
      </c>
      <c r="B3" s="39" t="s">
        <v>9</v>
      </c>
      <c r="C3" s="5">
        <v>10</v>
      </c>
      <c r="D3" s="6">
        <v>1</v>
      </c>
      <c r="E3" s="6">
        <v>800000</v>
      </c>
      <c r="F3" s="7">
        <f t="shared" ref="F3:F13" si="0">LOG(E3)</f>
        <v>5.9030899869919438</v>
      </c>
      <c r="G3" s="56">
        <v>20.413937000000001</v>
      </c>
      <c r="H3" s="62">
        <f>H2</f>
        <v>-3.1189999999999993</v>
      </c>
      <c r="I3" s="12">
        <f>I2</f>
        <v>38.601677836094538</v>
      </c>
      <c r="J3" s="61">
        <f>$J$2</f>
        <v>0.99535294347004244</v>
      </c>
      <c r="K3" s="59"/>
      <c r="L3" s="9"/>
      <c r="M3" s="10"/>
      <c r="N3" s="10"/>
      <c r="O3" s="11"/>
    </row>
    <row r="4" spans="1:15" ht="14">
      <c r="A4" s="38" t="s">
        <v>61</v>
      </c>
      <c r="B4" s="39" t="s">
        <v>11</v>
      </c>
      <c r="C4" s="5">
        <v>10</v>
      </c>
      <c r="D4" s="6">
        <v>10</v>
      </c>
      <c r="E4" s="6">
        <v>80000</v>
      </c>
      <c r="F4" s="7">
        <f t="shared" si="0"/>
        <v>4.9030899869919438</v>
      </c>
      <c r="G4" s="56">
        <v>23.446764000000002</v>
      </c>
      <c r="H4" s="62">
        <f>H3</f>
        <v>-3.1189999999999993</v>
      </c>
      <c r="I4" s="12">
        <f t="shared" ref="H4:I19" si="1">I3</f>
        <v>38.601677836094538</v>
      </c>
      <c r="J4" s="61">
        <f t="shared" ref="J4:J33" si="2">$J$2</f>
        <v>0.99535294347004244</v>
      </c>
      <c r="K4" s="59"/>
      <c r="L4" s="81" t="s">
        <v>97</v>
      </c>
      <c r="M4" s="79"/>
      <c r="N4" s="79"/>
      <c r="O4" s="11"/>
    </row>
    <row r="5" spans="1:15" ht="14">
      <c r="A5" s="38" t="s">
        <v>61</v>
      </c>
      <c r="B5" s="39" t="s">
        <v>11</v>
      </c>
      <c r="C5" s="5">
        <v>10</v>
      </c>
      <c r="D5" s="6">
        <v>10</v>
      </c>
      <c r="E5" s="6">
        <v>80000</v>
      </c>
      <c r="F5" s="7">
        <f t="shared" si="0"/>
        <v>4.9030899869919438</v>
      </c>
      <c r="G5" s="56">
        <v>23.264230000000001</v>
      </c>
      <c r="H5" s="62">
        <f t="shared" si="1"/>
        <v>-3.1189999999999993</v>
      </c>
      <c r="I5" s="12">
        <f t="shared" si="1"/>
        <v>38.601677836094538</v>
      </c>
      <c r="J5" s="61">
        <f t="shared" si="2"/>
        <v>0.99535294347004244</v>
      </c>
      <c r="K5" s="59"/>
      <c r="L5" s="80" t="s">
        <v>98</v>
      </c>
      <c r="M5" s="79"/>
      <c r="N5" s="79"/>
      <c r="O5" s="11"/>
    </row>
    <row r="6" spans="1:15" ht="14">
      <c r="A6" s="38" t="s">
        <v>61</v>
      </c>
      <c r="B6" s="39" t="s">
        <v>13</v>
      </c>
      <c r="C6" s="5">
        <v>10</v>
      </c>
      <c r="D6" s="6">
        <v>100</v>
      </c>
      <c r="E6" s="6">
        <v>8000</v>
      </c>
      <c r="F6" s="7">
        <f t="shared" si="0"/>
        <v>3.9030899869919438</v>
      </c>
      <c r="G6" s="56">
        <v>25.867923999999999</v>
      </c>
      <c r="H6" s="62">
        <f t="shared" si="1"/>
        <v>-3.1189999999999993</v>
      </c>
      <c r="I6" s="12">
        <f t="shared" si="1"/>
        <v>38.601677836094538</v>
      </c>
      <c r="J6" s="61">
        <f t="shared" si="2"/>
        <v>0.99535294347004244</v>
      </c>
      <c r="K6" s="59"/>
      <c r="L6" s="80" t="s">
        <v>99</v>
      </c>
      <c r="M6" s="79"/>
      <c r="N6" s="79"/>
      <c r="O6" s="11"/>
    </row>
    <row r="7" spans="1:15" ht="14">
      <c r="A7" s="38" t="s">
        <v>61</v>
      </c>
      <c r="B7" s="39" t="s">
        <v>13</v>
      </c>
      <c r="C7" s="5">
        <v>10</v>
      </c>
      <c r="D7" s="6">
        <v>100</v>
      </c>
      <c r="E7" s="6">
        <v>8000</v>
      </c>
      <c r="F7" s="7">
        <f t="shared" si="0"/>
        <v>3.9030899869919438</v>
      </c>
      <c r="G7" s="56">
        <v>25.940131999999998</v>
      </c>
      <c r="H7" s="62">
        <f t="shared" si="1"/>
        <v>-3.1189999999999993</v>
      </c>
      <c r="I7" s="12">
        <f t="shared" si="1"/>
        <v>38.601677836094538</v>
      </c>
      <c r="J7" s="61">
        <f t="shared" si="2"/>
        <v>0.99535294347004244</v>
      </c>
      <c r="K7" s="59"/>
      <c r="L7" s="80" t="s">
        <v>100</v>
      </c>
      <c r="M7" s="79"/>
      <c r="N7" s="79"/>
      <c r="O7" s="11"/>
    </row>
    <row r="8" spans="1:15" ht="14">
      <c r="A8" s="38" t="s">
        <v>61</v>
      </c>
      <c r="B8" s="39" t="s">
        <v>108</v>
      </c>
      <c r="C8" s="5">
        <v>10</v>
      </c>
      <c r="D8" s="6">
        <v>1000</v>
      </c>
      <c r="E8" s="6">
        <v>800</v>
      </c>
      <c r="F8" s="7">
        <f t="shared" si="0"/>
        <v>2.9030899869919438</v>
      </c>
      <c r="G8" s="56">
        <v>29.378288000000001</v>
      </c>
      <c r="H8" s="62">
        <f t="shared" si="1"/>
        <v>-3.1189999999999993</v>
      </c>
      <c r="I8" s="12">
        <f t="shared" si="1"/>
        <v>38.601677836094538</v>
      </c>
      <c r="J8" s="61">
        <f t="shared" si="2"/>
        <v>0.99535294347004244</v>
      </c>
      <c r="K8" s="59"/>
      <c r="L8" s="80" t="s">
        <v>101</v>
      </c>
      <c r="M8" s="79"/>
      <c r="N8" s="79"/>
      <c r="O8" s="11"/>
    </row>
    <row r="9" spans="1:15" ht="14">
      <c r="A9" s="38" t="s">
        <v>61</v>
      </c>
      <c r="B9" s="39" t="s">
        <v>108</v>
      </c>
      <c r="C9" s="5">
        <v>10</v>
      </c>
      <c r="D9" s="6">
        <v>1000</v>
      </c>
      <c r="E9" s="6">
        <v>800</v>
      </c>
      <c r="F9" s="7">
        <f t="shared" si="0"/>
        <v>2.9030899869919438</v>
      </c>
      <c r="G9" s="56">
        <v>29.40943</v>
      </c>
      <c r="H9" s="62">
        <f t="shared" si="1"/>
        <v>-3.1189999999999993</v>
      </c>
      <c r="I9" s="12">
        <f t="shared" si="1"/>
        <v>38.601677836094538</v>
      </c>
      <c r="J9" s="61">
        <f t="shared" si="2"/>
        <v>0.99535294347004244</v>
      </c>
      <c r="K9" s="59"/>
      <c r="L9" s="9"/>
      <c r="M9" s="10"/>
      <c r="N9" s="10"/>
      <c r="O9" s="11"/>
    </row>
    <row r="10" spans="1:15" ht="14">
      <c r="A10" s="38" t="s">
        <v>61</v>
      </c>
      <c r="B10" s="39" t="s">
        <v>109</v>
      </c>
      <c r="C10" s="5">
        <v>10</v>
      </c>
      <c r="D10" s="6">
        <v>10000</v>
      </c>
      <c r="E10" s="7">
        <v>80</v>
      </c>
      <c r="F10" s="7">
        <f t="shared" si="0"/>
        <v>1.9030899869919435</v>
      </c>
      <c r="G10" s="56">
        <v>32.816764999999997</v>
      </c>
      <c r="H10" s="62">
        <f t="shared" si="1"/>
        <v>-3.1189999999999993</v>
      </c>
      <c r="I10" s="12">
        <f t="shared" si="1"/>
        <v>38.601677836094538</v>
      </c>
      <c r="J10" s="61">
        <f t="shared" si="2"/>
        <v>0.99535294347004244</v>
      </c>
      <c r="K10" s="59"/>
      <c r="L10" s="9"/>
      <c r="M10" s="10"/>
      <c r="N10" s="10"/>
      <c r="O10" s="11"/>
    </row>
    <row r="11" spans="1:15" ht="14">
      <c r="A11" s="38" t="s">
        <v>61</v>
      </c>
      <c r="B11" s="39" t="s">
        <v>109</v>
      </c>
      <c r="C11" s="5">
        <v>10</v>
      </c>
      <c r="D11" s="6">
        <v>10000</v>
      </c>
      <c r="E11" s="7">
        <v>80</v>
      </c>
      <c r="F11" s="7">
        <f t="shared" si="0"/>
        <v>1.9030899869919435</v>
      </c>
      <c r="G11" s="56">
        <v>32.826590000000003</v>
      </c>
      <c r="H11" s="62">
        <f t="shared" si="1"/>
        <v>-3.1189999999999993</v>
      </c>
      <c r="I11" s="12">
        <f t="shared" si="1"/>
        <v>38.601677836094538</v>
      </c>
      <c r="J11" s="61">
        <f t="shared" si="2"/>
        <v>0.99535294347004244</v>
      </c>
      <c r="K11" s="59"/>
      <c r="L11" s="9"/>
      <c r="M11" s="10"/>
      <c r="N11" s="10"/>
      <c r="O11" s="11"/>
    </row>
    <row r="12" spans="1:15" ht="14">
      <c r="A12" s="38" t="s">
        <v>61</v>
      </c>
      <c r="B12" s="39" t="s">
        <v>110</v>
      </c>
      <c r="C12" s="5">
        <v>10</v>
      </c>
      <c r="D12" s="6">
        <v>100000</v>
      </c>
      <c r="E12" s="7">
        <v>8</v>
      </c>
      <c r="F12" s="7">
        <f t="shared" si="0"/>
        <v>0.90308998699194354</v>
      </c>
      <c r="G12" s="56">
        <v>36.527985000000001</v>
      </c>
      <c r="H12" s="62">
        <f t="shared" si="1"/>
        <v>-3.1189999999999993</v>
      </c>
      <c r="I12" s="12">
        <f t="shared" si="1"/>
        <v>38.601677836094538</v>
      </c>
      <c r="J12" s="61">
        <f t="shared" si="2"/>
        <v>0.99535294347004244</v>
      </c>
      <c r="K12" s="59"/>
      <c r="L12" s="9"/>
      <c r="M12" s="10"/>
      <c r="N12" s="10"/>
      <c r="O12" s="11"/>
    </row>
    <row r="13" spans="1:15" ht="14">
      <c r="A13" s="38" t="s">
        <v>61</v>
      </c>
      <c r="B13" s="39" t="s">
        <v>110</v>
      </c>
      <c r="C13" s="5">
        <v>10</v>
      </c>
      <c r="D13" s="6">
        <v>100000</v>
      </c>
      <c r="E13" s="7">
        <v>8</v>
      </c>
      <c r="F13" s="7">
        <f t="shared" si="0"/>
        <v>0.90308998699194354</v>
      </c>
      <c r="G13" s="56">
        <v>35.376919999999998</v>
      </c>
      <c r="H13" s="62">
        <f t="shared" si="1"/>
        <v>-3.1189999999999993</v>
      </c>
      <c r="I13" s="12">
        <f t="shared" si="1"/>
        <v>38.601677836094538</v>
      </c>
      <c r="J13" s="61">
        <f t="shared" si="2"/>
        <v>0.99535294347004244</v>
      </c>
      <c r="K13" s="59"/>
      <c r="L13" s="9"/>
      <c r="M13" s="10"/>
      <c r="N13" s="10"/>
      <c r="O13" s="11"/>
    </row>
    <row r="14" spans="1:15" ht="14">
      <c r="A14" s="38" t="s">
        <v>61</v>
      </c>
      <c r="B14" s="39" t="s">
        <v>111</v>
      </c>
      <c r="C14" s="5">
        <v>10</v>
      </c>
      <c r="D14" s="6">
        <v>1000000</v>
      </c>
      <c r="E14" s="7">
        <v>0.8</v>
      </c>
      <c r="F14" s="7">
        <f>LOG(E14)</f>
        <v>-9.6910013008056392E-2</v>
      </c>
      <c r="G14" s="56">
        <v>48.611904000000003</v>
      </c>
      <c r="H14" s="62">
        <f t="shared" si="1"/>
        <v>-3.1189999999999993</v>
      </c>
      <c r="I14" s="12">
        <f t="shared" si="1"/>
        <v>38.601677836094538</v>
      </c>
      <c r="J14" s="61">
        <f t="shared" si="2"/>
        <v>0.99535294347004244</v>
      </c>
      <c r="K14" s="59"/>
      <c r="L14" s="9"/>
      <c r="M14" s="10"/>
      <c r="N14" s="10"/>
      <c r="O14" s="11"/>
    </row>
    <row r="15" spans="1:15" ht="14">
      <c r="A15" s="38" t="s">
        <v>61</v>
      </c>
      <c r="B15" s="39" t="s">
        <v>111</v>
      </c>
      <c r="C15" s="5">
        <v>10</v>
      </c>
      <c r="D15" s="6">
        <v>1000000</v>
      </c>
      <c r="E15" s="7">
        <v>0.8</v>
      </c>
      <c r="F15" s="7">
        <f>LOG(E15)</f>
        <v>-9.6910013008056392E-2</v>
      </c>
      <c r="G15" s="56">
        <v>37.809049999999999</v>
      </c>
      <c r="H15" s="62">
        <f t="shared" si="1"/>
        <v>-3.1189999999999993</v>
      </c>
      <c r="I15" s="12">
        <f t="shared" si="1"/>
        <v>38.601677836094538</v>
      </c>
      <c r="J15" s="61">
        <f t="shared" si="2"/>
        <v>0.99535294347004244</v>
      </c>
      <c r="K15" s="59"/>
      <c r="L15" s="9"/>
      <c r="M15" s="10"/>
      <c r="N15" s="10"/>
      <c r="O15" s="11"/>
    </row>
    <row r="16" spans="1:15" ht="14">
      <c r="A16" s="38" t="s">
        <v>61</v>
      </c>
      <c r="B16" s="39" t="s">
        <v>112</v>
      </c>
      <c r="C16" s="5">
        <v>10</v>
      </c>
      <c r="D16" s="6">
        <v>10000000</v>
      </c>
      <c r="E16" s="7">
        <v>0.08</v>
      </c>
      <c r="F16" s="7">
        <f>LOG(E16)</f>
        <v>-1.0969100130080565</v>
      </c>
      <c r="G16" s="57" t="s">
        <v>39</v>
      </c>
      <c r="H16" s="62">
        <f t="shared" si="1"/>
        <v>-3.1189999999999993</v>
      </c>
      <c r="I16" s="12">
        <f t="shared" si="1"/>
        <v>38.601677836094538</v>
      </c>
      <c r="J16" s="61">
        <f t="shared" si="2"/>
        <v>0.99535294347004244</v>
      </c>
      <c r="K16" s="94"/>
      <c r="L16" s="190" t="s">
        <v>85</v>
      </c>
      <c r="M16" s="192" t="s">
        <v>83</v>
      </c>
      <c r="N16" s="192" t="s">
        <v>84</v>
      </c>
      <c r="O16" s="194" t="s">
        <v>87</v>
      </c>
    </row>
    <row r="17" spans="1:15" ht="15" thickBot="1">
      <c r="A17" s="40" t="s">
        <v>61</v>
      </c>
      <c r="B17" s="41" t="s">
        <v>112</v>
      </c>
      <c r="C17" s="13">
        <v>10</v>
      </c>
      <c r="D17" s="14">
        <v>10000000</v>
      </c>
      <c r="E17" s="15">
        <v>0.08</v>
      </c>
      <c r="F17" s="15">
        <f>LOG(E17)</f>
        <v>-1.0969100130080565</v>
      </c>
      <c r="G17" s="58" t="s">
        <v>39</v>
      </c>
      <c r="H17" s="63">
        <f t="shared" si="1"/>
        <v>-3.1189999999999993</v>
      </c>
      <c r="I17" s="21">
        <f t="shared" si="1"/>
        <v>38.601677836094538</v>
      </c>
      <c r="J17" s="64">
        <f t="shared" si="2"/>
        <v>0.99535294347004244</v>
      </c>
      <c r="K17" s="95"/>
      <c r="L17" s="191"/>
      <c r="M17" s="193"/>
      <c r="N17" s="193"/>
      <c r="O17" s="195"/>
    </row>
    <row r="18" spans="1:15" ht="14">
      <c r="A18" s="35" t="s">
        <v>62</v>
      </c>
      <c r="B18" s="82">
        <v>1</v>
      </c>
      <c r="C18" s="16">
        <v>10</v>
      </c>
      <c r="D18" s="4"/>
      <c r="E18" s="22"/>
      <c r="F18" s="23"/>
      <c r="G18" s="65">
        <v>30.422132000000001</v>
      </c>
      <c r="H18" s="71">
        <f>H17</f>
        <v>-3.1189999999999993</v>
      </c>
      <c r="I18" s="18">
        <f>I17</f>
        <v>38.601677836094538</v>
      </c>
      <c r="J18" s="72">
        <f t="shared" si="2"/>
        <v>0.99535294347004244</v>
      </c>
      <c r="K18" s="68">
        <f>(G18-I18)/H18</f>
        <v>2.6224898480585246</v>
      </c>
      <c r="L18" s="17">
        <f>POWER(10,K18)</f>
        <v>419.26619592542232</v>
      </c>
      <c r="M18" s="29">
        <f>L18*10</f>
        <v>4192.6619592542229</v>
      </c>
      <c r="N18" s="29">
        <f>AVERAGE(M18:M19)</f>
        <v>4629.7519880730506</v>
      </c>
      <c r="O18" s="30">
        <f>N18*5</f>
        <v>23148.759940365253</v>
      </c>
    </row>
    <row r="19" spans="1:15" ht="14">
      <c r="A19" s="36" t="s">
        <v>62</v>
      </c>
      <c r="B19" s="83">
        <v>2</v>
      </c>
      <c r="C19" s="5">
        <v>10</v>
      </c>
      <c r="D19" s="9"/>
      <c r="E19" s="24"/>
      <c r="F19" s="25"/>
      <c r="G19" s="66">
        <v>30.165602</v>
      </c>
      <c r="H19" s="62">
        <f t="shared" si="1"/>
        <v>-3.1189999999999993</v>
      </c>
      <c r="I19" s="12">
        <f t="shared" si="1"/>
        <v>38.601677836094538</v>
      </c>
      <c r="J19" s="61">
        <f t="shared" si="2"/>
        <v>0.99535294347004244</v>
      </c>
      <c r="K19" s="69">
        <f t="shared" ref="K19:K31" si="3">(G19-I19)/H19</f>
        <v>2.7047373632877654</v>
      </c>
      <c r="L19" s="6">
        <f>POWER(10,K19)</f>
        <v>506.68420168918772</v>
      </c>
      <c r="M19" s="31">
        <f>L19*10</f>
        <v>5066.8420168918774</v>
      </c>
      <c r="N19" s="10"/>
      <c r="O19" s="42"/>
    </row>
    <row r="20" spans="1:15" ht="14">
      <c r="A20" s="36" t="s">
        <v>63</v>
      </c>
      <c r="B20" s="83">
        <v>1</v>
      </c>
      <c r="C20" s="5">
        <v>10</v>
      </c>
      <c r="D20" s="9"/>
      <c r="E20" s="24"/>
      <c r="F20" s="25"/>
      <c r="G20" s="66">
        <v>32.388460000000002</v>
      </c>
      <c r="H20" s="62">
        <f t="shared" ref="H20:I33" si="4">H19</f>
        <v>-3.1189999999999993</v>
      </c>
      <c r="I20" s="12">
        <f t="shared" si="4"/>
        <v>38.601677836094538</v>
      </c>
      <c r="J20" s="61">
        <f t="shared" si="2"/>
        <v>0.99535294347004244</v>
      </c>
      <c r="K20" s="69">
        <f t="shared" si="3"/>
        <v>1.9920544520982806</v>
      </c>
      <c r="L20" s="6">
        <f>POWER(10,K20)</f>
        <v>98.18710428731039</v>
      </c>
      <c r="M20" s="31">
        <f t="shared" ref="M20:M33" si="5">L20*10</f>
        <v>981.87104287310387</v>
      </c>
      <c r="N20" s="31">
        <f>AVERAGE(M20:M21)</f>
        <v>891.92160247956224</v>
      </c>
      <c r="O20" s="32">
        <f>N20*5</f>
        <v>4459.6080123978109</v>
      </c>
    </row>
    <row r="21" spans="1:15" ht="14">
      <c r="A21" s="36" t="s">
        <v>63</v>
      </c>
      <c r="B21" s="83">
        <v>2</v>
      </c>
      <c r="C21" s="5">
        <v>10</v>
      </c>
      <c r="D21" s="9"/>
      <c r="E21" s="24"/>
      <c r="F21" s="25"/>
      <c r="G21" s="66">
        <v>32.662604999999999</v>
      </c>
      <c r="H21" s="62">
        <f t="shared" si="4"/>
        <v>-3.1189999999999993</v>
      </c>
      <c r="I21" s="12">
        <f t="shared" si="4"/>
        <v>38.601677836094538</v>
      </c>
      <c r="J21" s="61">
        <f t="shared" si="2"/>
        <v>0.99535294347004244</v>
      </c>
      <c r="K21" s="69">
        <f t="shared" si="3"/>
        <v>1.9041592933935685</v>
      </c>
      <c r="L21" s="6">
        <f>POWER(10,K21)</f>
        <v>80.197216208602057</v>
      </c>
      <c r="M21" s="31">
        <f t="shared" si="5"/>
        <v>801.9721620860206</v>
      </c>
      <c r="N21" s="10"/>
      <c r="O21" s="42"/>
    </row>
    <row r="22" spans="1:15" ht="14">
      <c r="A22" s="36" t="s">
        <v>64</v>
      </c>
      <c r="B22" s="83">
        <v>1</v>
      </c>
      <c r="C22" s="5">
        <v>10</v>
      </c>
      <c r="D22" s="9"/>
      <c r="E22" s="24"/>
      <c r="F22" s="25"/>
      <c r="G22" s="66" t="s">
        <v>39</v>
      </c>
      <c r="H22" s="62">
        <f t="shared" si="4"/>
        <v>-3.1189999999999993</v>
      </c>
      <c r="I22" s="12">
        <f t="shared" si="4"/>
        <v>38.601677836094538</v>
      </c>
      <c r="J22" s="61">
        <f t="shared" si="2"/>
        <v>0.99535294347004244</v>
      </c>
      <c r="K22" s="69">
        <v>0</v>
      </c>
      <c r="L22" s="6">
        <v>0</v>
      </c>
      <c r="M22" s="31">
        <f t="shared" si="5"/>
        <v>0</v>
      </c>
      <c r="N22" s="31">
        <f>AVERAGE(M22:M23)</f>
        <v>0</v>
      </c>
      <c r="O22" s="32">
        <f>N22*5</f>
        <v>0</v>
      </c>
    </row>
    <row r="23" spans="1:15" ht="14">
      <c r="A23" s="36" t="s">
        <v>64</v>
      </c>
      <c r="B23" s="83">
        <v>2</v>
      </c>
      <c r="C23" s="5">
        <v>10</v>
      </c>
      <c r="D23" s="9"/>
      <c r="E23" s="24"/>
      <c r="F23" s="25"/>
      <c r="G23" s="66" t="s">
        <v>39</v>
      </c>
      <c r="H23" s="62">
        <f t="shared" si="4"/>
        <v>-3.1189999999999993</v>
      </c>
      <c r="I23" s="12">
        <f t="shared" si="4"/>
        <v>38.601677836094538</v>
      </c>
      <c r="J23" s="61">
        <f t="shared" si="2"/>
        <v>0.99535294347004244</v>
      </c>
      <c r="K23" s="69">
        <v>0</v>
      </c>
      <c r="L23" s="6">
        <v>0</v>
      </c>
      <c r="M23" s="31">
        <f t="shared" si="5"/>
        <v>0</v>
      </c>
      <c r="N23" s="10"/>
      <c r="O23" s="42"/>
    </row>
    <row r="24" spans="1:15" ht="14">
      <c r="A24" s="36" t="s">
        <v>65</v>
      </c>
      <c r="B24" s="83">
        <v>1</v>
      </c>
      <c r="C24" s="5">
        <v>10</v>
      </c>
      <c r="D24" s="9"/>
      <c r="E24" s="24"/>
      <c r="F24" s="25"/>
      <c r="G24" s="66">
        <v>35.691135000000003</v>
      </c>
      <c r="H24" s="62">
        <f t="shared" si="4"/>
        <v>-3.1189999999999993</v>
      </c>
      <c r="I24" s="12">
        <f t="shared" si="4"/>
        <v>38.601677836094538</v>
      </c>
      <c r="J24" s="61">
        <f t="shared" si="2"/>
        <v>0.99535294347004244</v>
      </c>
      <c r="K24" s="69">
        <f t="shared" si="3"/>
        <v>0.93316538508962354</v>
      </c>
      <c r="L24" s="6">
        <f>POWER(10,K24)</f>
        <v>8.5736427874186045</v>
      </c>
      <c r="M24" s="31">
        <f t="shared" si="5"/>
        <v>85.736427874186049</v>
      </c>
      <c r="N24" s="31">
        <f>AVERAGE(M24:M25)</f>
        <v>82.42596326767702</v>
      </c>
      <c r="O24" s="32">
        <f>N24*5</f>
        <v>412.12981633838513</v>
      </c>
    </row>
    <row r="25" spans="1:15" ht="14">
      <c r="A25" s="36" t="s">
        <v>65</v>
      </c>
      <c r="B25" s="83">
        <v>2</v>
      </c>
      <c r="C25" s="5">
        <v>10</v>
      </c>
      <c r="D25" s="9"/>
      <c r="E25" s="24"/>
      <c r="F25" s="25"/>
      <c r="G25" s="66">
        <v>35.799999999999997</v>
      </c>
      <c r="H25" s="62">
        <f t="shared" si="4"/>
        <v>-3.1189999999999993</v>
      </c>
      <c r="I25" s="12">
        <f t="shared" si="4"/>
        <v>38.601677836094538</v>
      </c>
      <c r="J25" s="61">
        <f t="shared" si="2"/>
        <v>0.99535294347004244</v>
      </c>
      <c r="K25" s="69">
        <f t="shared" si="3"/>
        <v>0.89826156976420057</v>
      </c>
      <c r="L25" s="6">
        <f>POWER(10,K25)</f>
        <v>7.9115498661167969</v>
      </c>
      <c r="M25" s="31">
        <f t="shared" si="5"/>
        <v>79.115498661167976</v>
      </c>
      <c r="N25" s="10"/>
      <c r="O25" s="42"/>
    </row>
    <row r="26" spans="1:15" ht="14">
      <c r="A26" s="36" t="s">
        <v>66</v>
      </c>
      <c r="B26" s="83">
        <v>1</v>
      </c>
      <c r="C26" s="5">
        <v>10</v>
      </c>
      <c r="D26" s="9"/>
      <c r="E26" s="24"/>
      <c r="F26" s="25"/>
      <c r="G26" s="66" t="s">
        <v>39</v>
      </c>
      <c r="H26" s="62">
        <f t="shared" si="4"/>
        <v>-3.1189999999999993</v>
      </c>
      <c r="I26" s="12">
        <f t="shared" si="4"/>
        <v>38.601677836094538</v>
      </c>
      <c r="J26" s="61">
        <f t="shared" si="2"/>
        <v>0.99535294347004244</v>
      </c>
      <c r="K26" s="69">
        <v>0</v>
      </c>
      <c r="L26" s="6">
        <v>0</v>
      </c>
      <c r="M26" s="31">
        <f t="shared" si="5"/>
        <v>0</v>
      </c>
      <c r="N26" s="31">
        <f>AVERAGE(M26:M27)</f>
        <v>0</v>
      </c>
      <c r="O26" s="32">
        <f>N26*5</f>
        <v>0</v>
      </c>
    </row>
    <row r="27" spans="1:15" ht="14">
      <c r="A27" s="36" t="s">
        <v>66</v>
      </c>
      <c r="B27" s="83">
        <v>2</v>
      </c>
      <c r="C27" s="5">
        <v>10</v>
      </c>
      <c r="D27" s="9"/>
      <c r="E27" s="24"/>
      <c r="F27" s="25"/>
      <c r="G27" s="66" t="s">
        <v>39</v>
      </c>
      <c r="H27" s="62">
        <f t="shared" si="4"/>
        <v>-3.1189999999999993</v>
      </c>
      <c r="I27" s="12">
        <f t="shared" si="4"/>
        <v>38.601677836094538</v>
      </c>
      <c r="J27" s="61">
        <f t="shared" si="2"/>
        <v>0.99535294347004244</v>
      </c>
      <c r="K27" s="69">
        <v>0</v>
      </c>
      <c r="L27" s="6">
        <v>0</v>
      </c>
      <c r="M27" s="31">
        <f t="shared" si="5"/>
        <v>0</v>
      </c>
      <c r="N27" s="10"/>
      <c r="O27" s="42"/>
    </row>
    <row r="28" spans="1:15" ht="14">
      <c r="A28" s="36" t="s">
        <v>67</v>
      </c>
      <c r="B28" s="83">
        <v>1</v>
      </c>
      <c r="C28" s="5">
        <v>10</v>
      </c>
      <c r="D28" s="9"/>
      <c r="E28" s="24"/>
      <c r="F28" s="25"/>
      <c r="G28" s="66" t="s">
        <v>39</v>
      </c>
      <c r="H28" s="62">
        <f t="shared" si="4"/>
        <v>-3.1189999999999993</v>
      </c>
      <c r="I28" s="12">
        <f t="shared" si="4"/>
        <v>38.601677836094538</v>
      </c>
      <c r="J28" s="61">
        <f t="shared" si="2"/>
        <v>0.99535294347004244</v>
      </c>
      <c r="K28" s="69">
        <v>0</v>
      </c>
      <c r="L28" s="6">
        <v>0</v>
      </c>
      <c r="M28" s="31">
        <f t="shared" si="5"/>
        <v>0</v>
      </c>
      <c r="N28" s="31">
        <f>AVERAGE(M28:M29)</f>
        <v>0</v>
      </c>
      <c r="O28" s="32">
        <f>N28*5</f>
        <v>0</v>
      </c>
    </row>
    <row r="29" spans="1:15" ht="14">
      <c r="A29" s="36" t="s">
        <v>67</v>
      </c>
      <c r="B29" s="83">
        <v>2</v>
      </c>
      <c r="C29" s="5">
        <v>10</v>
      </c>
      <c r="D29" s="9"/>
      <c r="E29" s="24"/>
      <c r="F29" s="25"/>
      <c r="G29" s="66" t="s">
        <v>39</v>
      </c>
      <c r="H29" s="62">
        <f t="shared" si="4"/>
        <v>-3.1189999999999993</v>
      </c>
      <c r="I29" s="12">
        <f t="shared" si="4"/>
        <v>38.601677836094538</v>
      </c>
      <c r="J29" s="61">
        <f t="shared" si="2"/>
        <v>0.99535294347004244</v>
      </c>
      <c r="K29" s="69">
        <v>0</v>
      </c>
      <c r="L29" s="6">
        <v>0</v>
      </c>
      <c r="M29" s="31">
        <f t="shared" si="5"/>
        <v>0</v>
      </c>
      <c r="N29" s="10"/>
      <c r="O29" s="42"/>
    </row>
    <row r="30" spans="1:15" ht="14">
      <c r="A30" s="36" t="s">
        <v>68</v>
      </c>
      <c r="B30" s="83">
        <v>1</v>
      </c>
      <c r="C30" s="5">
        <v>10</v>
      </c>
      <c r="D30" s="9"/>
      <c r="E30" s="24"/>
      <c r="F30" s="25"/>
      <c r="G30" s="66">
        <v>35.022796999999997</v>
      </c>
      <c r="H30" s="62">
        <f t="shared" si="4"/>
        <v>-3.1189999999999993</v>
      </c>
      <c r="I30" s="12">
        <f t="shared" si="4"/>
        <v>38.601677836094538</v>
      </c>
      <c r="J30" s="61">
        <f t="shared" si="2"/>
        <v>0.99535294347004244</v>
      </c>
      <c r="K30" s="69">
        <f t="shared" si="3"/>
        <v>1.1474449618770572</v>
      </c>
      <c r="L30" s="6">
        <f>POWER(10,K30)</f>
        <v>14.042517115357439</v>
      </c>
      <c r="M30" s="31">
        <f t="shared" si="5"/>
        <v>140.42517115357438</v>
      </c>
      <c r="N30" s="31">
        <f>AVERAGE(M30:M31)</f>
        <v>116.07842529368199</v>
      </c>
      <c r="O30" s="32">
        <f>N30*5</f>
        <v>580.39212646840997</v>
      </c>
    </row>
    <row r="31" spans="1:15" ht="14">
      <c r="A31" s="36" t="s">
        <v>68</v>
      </c>
      <c r="B31" s="83">
        <v>2</v>
      </c>
      <c r="C31" s="5">
        <v>10</v>
      </c>
      <c r="D31" s="9"/>
      <c r="E31" s="24"/>
      <c r="F31" s="25"/>
      <c r="G31" s="66">
        <v>35.599580000000003</v>
      </c>
      <c r="H31" s="62">
        <f t="shared" si="4"/>
        <v>-3.1189999999999993</v>
      </c>
      <c r="I31" s="12">
        <f t="shared" si="4"/>
        <v>38.601677836094538</v>
      </c>
      <c r="J31" s="61">
        <f t="shared" si="2"/>
        <v>0.99535294347004244</v>
      </c>
      <c r="K31" s="69">
        <f t="shared" si="3"/>
        <v>0.96251934469206013</v>
      </c>
      <c r="L31" s="6">
        <f>POWER(10,K31)</f>
        <v>9.1731679433789584</v>
      </c>
      <c r="M31" s="31">
        <f t="shared" si="5"/>
        <v>91.73167943378958</v>
      </c>
      <c r="N31" s="10"/>
      <c r="O31" s="42"/>
    </row>
    <row r="32" spans="1:15" ht="14">
      <c r="A32" s="36" t="s">
        <v>0</v>
      </c>
      <c r="B32" s="83">
        <v>1</v>
      </c>
      <c r="C32" s="5">
        <v>10</v>
      </c>
      <c r="D32" s="9"/>
      <c r="E32" s="24"/>
      <c r="F32" s="25"/>
      <c r="G32" s="66" t="s">
        <v>39</v>
      </c>
      <c r="H32" s="62">
        <f t="shared" si="4"/>
        <v>-3.1189999999999993</v>
      </c>
      <c r="I32" s="12">
        <f t="shared" si="4"/>
        <v>38.601677836094538</v>
      </c>
      <c r="J32" s="61">
        <f t="shared" si="2"/>
        <v>0.99535294347004244</v>
      </c>
      <c r="K32" s="69">
        <v>0</v>
      </c>
      <c r="L32" s="6">
        <v>0</v>
      </c>
      <c r="M32" s="31">
        <f t="shared" si="5"/>
        <v>0</v>
      </c>
      <c r="N32" s="31">
        <f>AVERAGE(M32:M33)</f>
        <v>0</v>
      </c>
      <c r="O32" s="32">
        <f>N32*5</f>
        <v>0</v>
      </c>
    </row>
    <row r="33" spans="1:15" ht="15" thickBot="1">
      <c r="A33" s="37" t="s">
        <v>0</v>
      </c>
      <c r="B33" s="84">
        <v>2</v>
      </c>
      <c r="C33" s="19">
        <v>10</v>
      </c>
      <c r="D33" s="26"/>
      <c r="E33" s="27"/>
      <c r="F33" s="28"/>
      <c r="G33" s="67" t="s">
        <v>39</v>
      </c>
      <c r="H33" s="63">
        <f t="shared" si="4"/>
        <v>-3.1189999999999993</v>
      </c>
      <c r="I33" s="21">
        <f t="shared" si="4"/>
        <v>38.601677836094538</v>
      </c>
      <c r="J33" s="64">
        <f t="shared" si="2"/>
        <v>0.99535294347004244</v>
      </c>
      <c r="K33" s="70">
        <v>0</v>
      </c>
      <c r="L33" s="20">
        <v>0</v>
      </c>
      <c r="M33" s="33">
        <f t="shared" si="5"/>
        <v>0</v>
      </c>
      <c r="N33" s="43"/>
      <c r="O33" s="44"/>
    </row>
    <row r="35" spans="1:15">
      <c r="L35" t="s">
        <v>86</v>
      </c>
    </row>
    <row r="36" spans="1:15">
      <c r="L36" t="s">
        <v>91</v>
      </c>
    </row>
    <row r="37" spans="1:15">
      <c r="L37" t="s">
        <v>88</v>
      </c>
    </row>
  </sheetData>
  <mergeCells count="4">
    <mergeCell ref="L16:L17"/>
    <mergeCell ref="M16:M17"/>
    <mergeCell ref="N16:N17"/>
    <mergeCell ref="O16:O17"/>
  </mergeCells>
  <pageMargins left="0.75" right="0.75" top="1" bottom="1" header="0.5" footer="0.5"/>
  <pageSetup scale="3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Experiment_example</vt:lpstr>
      <vt:lpstr>Results_example</vt:lpstr>
      <vt:lpstr>Calculation-example</vt:lpstr>
    </vt:vector>
  </TitlesOfParts>
  <Company>UC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Gianella Weibel</dc:creator>
  <cp:lastModifiedBy>Sara Gianella Weibel</cp:lastModifiedBy>
  <dcterms:created xsi:type="dcterms:W3CDTF">2015-02-19T20:33:52Z</dcterms:created>
  <dcterms:modified xsi:type="dcterms:W3CDTF">2015-04-29T21:29:44Z</dcterms:modified>
</cp:coreProperties>
</file>