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raw data" sheetId="1" r:id="rId1"/>
    <sheet name="calculations" sheetId="2" r:id="rId2"/>
  </sheets>
  <calcPr calcId="152511"/>
</workbook>
</file>

<file path=xl/calcChain.xml><?xml version="1.0" encoding="utf-8"?>
<calcChain xmlns="http://schemas.openxmlformats.org/spreadsheetml/2006/main">
  <c r="D18" i="2" l="1"/>
  <c r="D16" i="2"/>
  <c r="D14" i="2"/>
  <c r="D12" i="2"/>
  <c r="D10" i="2"/>
  <c r="D8" i="2"/>
  <c r="D6" i="2"/>
  <c r="D4" i="2"/>
  <c r="B18" i="2"/>
  <c r="B16" i="2"/>
  <c r="B14" i="2"/>
  <c r="B12" i="2"/>
  <c r="B10" i="2"/>
  <c r="B8" i="2"/>
  <c r="B6" i="2"/>
  <c r="B4" i="2"/>
  <c r="L8" i="2" l="1"/>
  <c r="D23" i="2" s="1"/>
  <c r="L10" i="2"/>
  <c r="L9" i="2"/>
  <c r="D24" i="2" l="1"/>
  <c r="E23" i="2"/>
  <c r="G23" i="2" s="1"/>
  <c r="E24" i="2"/>
  <c r="G24" i="2" s="1"/>
  <c r="D32" i="2"/>
  <c r="D27" i="2"/>
  <c r="E27" i="2" s="1"/>
  <c r="G27" i="2" s="1"/>
  <c r="D38" i="2"/>
  <c r="D33" i="2"/>
  <c r="D28" i="2"/>
  <c r="E28" i="2" s="1"/>
  <c r="G28" i="2" s="1"/>
  <c r="D39" i="2"/>
  <c r="D34" i="2"/>
  <c r="D40" i="2"/>
  <c r="D35" i="2"/>
  <c r="D41" i="2"/>
  <c r="D30" i="2"/>
  <c r="D42" i="2"/>
  <c r="D37" i="2"/>
  <c r="D25" i="2"/>
  <c r="E25" i="2" s="1"/>
  <c r="G25" i="2" s="1"/>
  <c r="D31" i="2"/>
  <c r="D26" i="2"/>
  <c r="E26" i="2" s="1"/>
  <c r="G26" i="2" s="1"/>
  <c r="M23" i="2" l="1"/>
  <c r="E38" i="2"/>
  <c r="G38" i="2" s="1"/>
  <c r="E37" i="2"/>
  <c r="G37" i="2" s="1"/>
  <c r="E39" i="2"/>
  <c r="G39" i="2" s="1"/>
  <c r="E40" i="2"/>
  <c r="G40" i="2" s="1"/>
  <c r="E41" i="2"/>
  <c r="G41" i="2" s="1"/>
  <c r="E42" i="2"/>
  <c r="G42" i="2" s="1"/>
  <c r="E33" i="2"/>
  <c r="G33" i="2" s="1"/>
  <c r="E34" i="2"/>
  <c r="G34" i="2" s="1"/>
  <c r="E31" i="2"/>
  <c r="G31" i="2" s="1"/>
  <c r="E35" i="2"/>
  <c r="G35" i="2" s="1"/>
  <c r="E30" i="2"/>
  <c r="G30" i="2" s="1"/>
  <c r="E32" i="2"/>
  <c r="G32" i="2" s="1"/>
  <c r="M37" i="2" l="1"/>
  <c r="N37" i="2" s="1"/>
  <c r="M30" i="2"/>
  <c r="N30" i="2" s="1"/>
  <c r="N23" i="2"/>
</calcChain>
</file>

<file path=xl/sharedStrings.xml><?xml version="1.0" encoding="utf-8"?>
<sst xmlns="http://schemas.openxmlformats.org/spreadsheetml/2006/main" count="44" uniqueCount="28">
  <si>
    <t>&lt;&gt;</t>
  </si>
  <si>
    <t>A</t>
  </si>
  <si>
    <t>B</t>
  </si>
  <si>
    <t>C</t>
  </si>
  <si>
    <t>D</t>
  </si>
  <si>
    <t>E</t>
  </si>
  <si>
    <t>F</t>
  </si>
  <si>
    <t>G</t>
  </si>
  <si>
    <t>H</t>
  </si>
  <si>
    <r>
      <t>R</t>
    </r>
    <r>
      <rPr>
        <vertAlign val="superscript"/>
        <sz val="10"/>
        <rFont val="Arial"/>
        <family val="2"/>
      </rPr>
      <t>2</t>
    </r>
  </si>
  <si>
    <t>root weight</t>
  </si>
  <si>
    <t>root A</t>
  </si>
  <si>
    <t>root B</t>
  </si>
  <si>
    <t>root C</t>
  </si>
  <si>
    <t>raw data</t>
  </si>
  <si>
    <t>Urea standards</t>
  </si>
  <si>
    <t>Abs 540nm</t>
  </si>
  <si>
    <r>
      <t>Urea (</t>
    </r>
    <r>
      <rPr>
        <b/>
        <sz val="10"/>
        <rFont val="Calibri"/>
        <family val="2"/>
      </rPr>
      <t>µ</t>
    </r>
    <r>
      <rPr>
        <b/>
        <sz val="10"/>
        <rFont val="Arial"/>
        <family val="2"/>
      </rPr>
      <t>M)</t>
    </r>
  </si>
  <si>
    <t>Urea (µmol)</t>
  </si>
  <si>
    <t>Abs average</t>
  </si>
  <si>
    <t>Urea taken up (µmol)</t>
  </si>
  <si>
    <t>Abs (540 nm)</t>
  </si>
  <si>
    <t>time (min)</t>
  </si>
  <si>
    <t>slope</t>
  </si>
  <si>
    <t>Net uptake rates (µmol urea * g-1 root FW * h-1)</t>
  </si>
  <si>
    <t>intercept</t>
  </si>
  <si>
    <t>Samples</t>
  </si>
  <si>
    <t>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</si>
</sst>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0"/>
    <numFmt numFmtId="166" formatCode="0.0"/>
    <numFmt numFmtId="167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3" borderId="0" xfId="0" applyFill="1"/>
    <xf numFmtId="16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0" fillId="0" borderId="0" xfId="0" applyNumberFormat="1" applyBorder="1"/>
    <xf numFmtId="165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Fill="1" applyBorder="1" applyAlignment="1"/>
    <xf numFmtId="164" fontId="0" fillId="0" borderId="0" xfId="0" applyNumberFormat="1" applyFill="1" applyBorder="1"/>
    <xf numFmtId="166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167" fontId="0" fillId="0" borderId="0" xfId="0" applyNumberFormat="1"/>
    <xf numFmtId="0" fontId="0" fillId="0" borderId="0" xfId="0" applyFill="1"/>
    <xf numFmtId="0" fontId="2" fillId="0" borderId="0" xfId="0" applyFont="1" applyFill="1" applyBorder="1"/>
    <xf numFmtId="0" fontId="0" fillId="0" borderId="0" xfId="0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164" fontId="2" fillId="0" borderId="0" xfId="0" applyNumberFormat="1" applyFont="1" applyFill="1"/>
    <xf numFmtId="0" fontId="0" fillId="4" borderId="0" xfId="0" applyFill="1"/>
    <xf numFmtId="0" fontId="2" fillId="2" borderId="4" xfId="0" applyFont="1" applyFill="1" applyBorder="1" applyAlignment="1">
      <alignment horizontal="center"/>
    </xf>
    <xf numFmtId="0" fontId="1" fillId="2" borderId="3" xfId="0" applyFont="1" applyFill="1" applyBorder="1"/>
    <xf numFmtId="164" fontId="1" fillId="2" borderId="4" xfId="0" applyNumberFormat="1" applyFont="1" applyFill="1" applyBorder="1"/>
    <xf numFmtId="0" fontId="1" fillId="2" borderId="4" xfId="0" applyFont="1" applyFill="1" applyBorder="1"/>
    <xf numFmtId="164" fontId="1" fillId="2" borderId="5" xfId="0" applyNumberFormat="1" applyFont="1" applyFill="1" applyBorder="1"/>
    <xf numFmtId="0" fontId="0" fillId="0" borderId="7" xfId="0" applyFont="1" applyBorder="1"/>
    <xf numFmtId="164" fontId="0" fillId="0" borderId="0" xfId="0" applyNumberFormat="1" applyFont="1" applyBorder="1"/>
    <xf numFmtId="0" fontId="0" fillId="0" borderId="0" xfId="0" applyFont="1" applyBorder="1"/>
    <xf numFmtId="164" fontId="0" fillId="0" borderId="8" xfId="0" applyNumberFormat="1" applyFont="1" applyBorder="1"/>
    <xf numFmtId="0" fontId="0" fillId="0" borderId="10" xfId="0" applyFont="1" applyBorder="1"/>
    <xf numFmtId="164" fontId="0" fillId="0" borderId="11" xfId="0" applyNumberFormat="1" applyFont="1" applyBorder="1"/>
    <xf numFmtId="0" fontId="0" fillId="0" borderId="11" xfId="0" applyFont="1" applyBorder="1"/>
    <xf numFmtId="164" fontId="0" fillId="0" borderId="12" xfId="0" applyNumberFormat="1" applyFont="1" applyBorder="1"/>
    <xf numFmtId="0" fontId="0" fillId="5" borderId="0" xfId="0" applyFill="1"/>
    <xf numFmtId="0" fontId="1" fillId="0" borderId="0" xfId="0" applyFont="1" applyFill="1"/>
    <xf numFmtId="164" fontId="0" fillId="6" borderId="0" xfId="0" applyNumberFormat="1" applyFill="1" applyBorder="1"/>
    <xf numFmtId="164" fontId="0" fillId="6" borderId="0" xfId="0" applyNumberFormat="1" applyFont="1" applyFill="1" applyBorder="1"/>
    <xf numFmtId="164" fontId="0" fillId="6" borderId="11" xfId="0" applyNumberFormat="1" applyFont="1" applyFill="1" applyBorder="1"/>
    <xf numFmtId="2" fontId="1" fillId="0" borderId="6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6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1093960280461"/>
          <c:y val="8.6538841735692124E-2"/>
          <c:w val="0.73367357408935785"/>
          <c:h val="0.70833555042928198"/>
        </c:manualLayout>
      </c:layout>
      <c:scatterChart>
        <c:scatterStyle val="lineMarker"/>
        <c:varyColors val="0"/>
        <c:ser>
          <c:idx val="0"/>
          <c:order val="0"/>
          <c:trendline>
            <c:trendlineType val="linear"/>
            <c:dispRSqr val="0"/>
            <c:dispEq val="0"/>
          </c:trendline>
          <c:xVal>
            <c:numRef>
              <c:f>calculations!$B$4:$B$19</c:f>
              <c:numCache>
                <c:formatCode>0.0000</c:formatCode>
                <c:ptCount val="16"/>
                <c:pt idx="0">
                  <c:v>4.9888888888888899E-3</c:v>
                </c:pt>
                <c:pt idx="2">
                  <c:v>0.19998888888888888</c:v>
                </c:pt>
                <c:pt idx="4">
                  <c:v>0.25773888888888885</c:v>
                </c:pt>
                <c:pt idx="6">
                  <c:v>0.30105555555555552</c:v>
                </c:pt>
                <c:pt idx="8">
                  <c:v>0.34368472222222179</c:v>
                </c:pt>
                <c:pt idx="10">
                  <c:v>0.37758888888888886</c:v>
                </c:pt>
                <c:pt idx="12">
                  <c:v>0.42103888888888891</c:v>
                </c:pt>
                <c:pt idx="14">
                  <c:v>0.53378888888888909</c:v>
                </c:pt>
              </c:numCache>
            </c:numRef>
          </c:xVal>
          <c:yVal>
            <c:numRef>
              <c:f>calculations!$D$4:$D$19</c:f>
              <c:numCache>
                <c:formatCode>0.00</c:formatCode>
                <c:ptCount val="16"/>
                <c:pt idx="0">
                  <c:v>0</c:v>
                </c:pt>
                <c:pt idx="2">
                  <c:v>4</c:v>
                </c:pt>
                <c:pt idx="4">
                  <c:v>4.8</c:v>
                </c:pt>
                <c:pt idx="6">
                  <c:v>5.6</c:v>
                </c:pt>
                <c:pt idx="8">
                  <c:v>6.4</c:v>
                </c:pt>
                <c:pt idx="10">
                  <c:v>7.2</c:v>
                </c:pt>
                <c:pt idx="12">
                  <c:v>8</c:v>
                </c:pt>
                <c:pt idx="14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12464"/>
        <c:axId val="200208544"/>
      </c:scatterChart>
      <c:valAx>
        <c:axId val="20021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(540</a:t>
                </a:r>
                <a:r>
                  <a:rPr lang="en-US" baseline="0"/>
                  <a:t> </a:t>
                </a:r>
                <a:r>
                  <a:rPr lang="en-US"/>
                  <a:t>nm)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08544"/>
        <c:crosses val="autoZero"/>
        <c:crossBetween val="midCat"/>
      </c:valAx>
      <c:valAx>
        <c:axId val="200208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Urea (µmol)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124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51724137931034"/>
          <c:y val="0.24390437551111147"/>
          <c:w val="0.7551724137931034"/>
          <c:h val="0.4796786051718525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calculations!$F$23:$F$28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calculations!$G$23:$G$28</c:f>
              <c:numCache>
                <c:formatCode>0.0000</c:formatCode>
                <c:ptCount val="6"/>
                <c:pt idx="0">
                  <c:v>0</c:v>
                </c:pt>
                <c:pt idx="1">
                  <c:v>0.23585495490969244</c:v>
                </c:pt>
                <c:pt idx="2">
                  <c:v>0.45284151342660373</c:v>
                </c:pt>
                <c:pt idx="3">
                  <c:v>0.57800187616533893</c:v>
                </c:pt>
                <c:pt idx="4">
                  <c:v>0.75410690916458645</c:v>
                </c:pt>
                <c:pt idx="5">
                  <c:v>0.97046452113506021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07760"/>
        <c:axId val="200206192"/>
      </c:scatterChart>
      <c:valAx>
        <c:axId val="200207760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06192"/>
        <c:crosses val="autoZero"/>
        <c:crossBetween val="midCat"/>
        <c:majorUnit val="2"/>
      </c:valAx>
      <c:valAx>
        <c:axId val="200206192"/>
        <c:scaling>
          <c:orientation val="minMax"/>
        </c:scaling>
        <c:delete val="0"/>
        <c:axPos val="l"/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077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51724137931034"/>
          <c:y val="0.24390437551111147"/>
          <c:w val="0.7551724137931034"/>
          <c:h val="0.4796786051718525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calculations!$F$30:$F$35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calculations!$G$30:$G$35</c:f>
              <c:numCache>
                <c:formatCode>0.0000</c:formatCode>
                <c:ptCount val="6"/>
                <c:pt idx="0">
                  <c:v>0</c:v>
                </c:pt>
                <c:pt idx="1">
                  <c:v>0.17610503299923419</c:v>
                </c:pt>
                <c:pt idx="2">
                  <c:v>0.29057330444873664</c:v>
                </c:pt>
                <c:pt idx="3">
                  <c:v>0.49972947846266536</c:v>
                </c:pt>
                <c:pt idx="4">
                  <c:v>0.68841344239041646</c:v>
                </c:pt>
                <c:pt idx="5">
                  <c:v>0.79680074415579405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09328"/>
        <c:axId val="200210504"/>
      </c:scatterChart>
      <c:valAx>
        <c:axId val="200209328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10504"/>
        <c:crosses val="autoZero"/>
        <c:crossBetween val="midCat"/>
        <c:majorUnit val="2"/>
      </c:valAx>
      <c:valAx>
        <c:axId val="200210504"/>
        <c:scaling>
          <c:orientation val="minMax"/>
        </c:scaling>
        <c:delete val="0"/>
        <c:axPos val="l"/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093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51724137931034"/>
          <c:y val="0.24390437551111147"/>
          <c:w val="0.7551724137931034"/>
          <c:h val="0.47967860517185257"/>
        </c:manualLayout>
      </c:layout>
      <c:scatterChart>
        <c:scatterStyle val="lineMarker"/>
        <c:varyColors val="0"/>
        <c:ser>
          <c:idx val="0"/>
          <c:order val="0"/>
          <c:xVal>
            <c:numRef>
              <c:f>calculations!$F$37:$F$42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calculations!$G$37:$G$42</c:f>
              <c:numCache>
                <c:formatCode>0.0000</c:formatCode>
                <c:ptCount val="6"/>
                <c:pt idx="0">
                  <c:v>0</c:v>
                </c:pt>
                <c:pt idx="1">
                  <c:v>0.20881025341337978</c:v>
                </c:pt>
                <c:pt idx="2">
                  <c:v>0.34277586780208136</c:v>
                </c:pt>
                <c:pt idx="3">
                  <c:v>0.56102031941185082</c:v>
                </c:pt>
                <c:pt idx="4">
                  <c:v>0.80190684669293333</c:v>
                </c:pt>
                <c:pt idx="5">
                  <c:v>0.87734898493672553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09720"/>
        <c:axId val="200213248"/>
      </c:scatterChart>
      <c:valAx>
        <c:axId val="200209720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13248"/>
        <c:crosses val="autoZero"/>
        <c:crossBetween val="midCat"/>
        <c:majorUnit val="2"/>
      </c:valAx>
      <c:valAx>
        <c:axId val="200213248"/>
        <c:scaling>
          <c:orientation val="minMax"/>
        </c:scaling>
        <c:delete val="0"/>
        <c:axPos val="l"/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097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</xdr:row>
      <xdr:rowOff>104775</xdr:rowOff>
    </xdr:from>
    <xdr:to>
      <xdr:col>9</xdr:col>
      <xdr:colOff>476250</xdr:colOff>
      <xdr:row>17</xdr:row>
      <xdr:rowOff>180975</xdr:rowOff>
    </xdr:to>
    <xdr:graphicFrame macro="">
      <xdr:nvGraphicFramePr>
        <xdr:cNvPr id="2" name="Chart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20</xdr:row>
      <xdr:rowOff>123825</xdr:rowOff>
    </xdr:from>
    <xdr:to>
      <xdr:col>11</xdr:col>
      <xdr:colOff>419100</xdr:colOff>
      <xdr:row>27</xdr:row>
      <xdr:rowOff>152400</xdr:rowOff>
    </xdr:to>
    <xdr:graphicFrame macro="">
      <xdr:nvGraphicFramePr>
        <xdr:cNvPr id="8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95250</xdr:colOff>
      <xdr:row>28</xdr:row>
      <xdr:rowOff>47625</xdr:rowOff>
    </xdr:from>
    <xdr:to>
      <xdr:col>11</xdr:col>
      <xdr:colOff>419100</xdr:colOff>
      <xdr:row>35</xdr:row>
      <xdr:rowOff>76200</xdr:rowOff>
    </xdr:to>
    <xdr:graphicFrame macro="">
      <xdr:nvGraphicFramePr>
        <xdr:cNvPr id="9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76200</xdr:colOff>
      <xdr:row>35</xdr:row>
      <xdr:rowOff>161925</xdr:rowOff>
    </xdr:from>
    <xdr:to>
      <xdr:col>11</xdr:col>
      <xdr:colOff>400050</xdr:colOff>
      <xdr:row>43</xdr:row>
      <xdr:rowOff>0</xdr:rowOff>
    </xdr:to>
    <xdr:graphicFrame macro="">
      <xdr:nvGraphicFramePr>
        <xdr:cNvPr id="10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C14" sqref="C14"/>
    </sheetView>
  </sheetViews>
  <sheetFormatPr defaultRowHeight="15" x14ac:dyDescent="0.25"/>
  <sheetData>
    <row r="1" spans="1:13" x14ac:dyDescent="0.25">
      <c r="A1" t="s">
        <v>14</v>
      </c>
    </row>
    <row r="3" spans="1:13" x14ac:dyDescent="0.25">
      <c r="A3" s="1" t="s">
        <v>0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1">
        <v>12</v>
      </c>
    </row>
    <row r="4" spans="1:13" x14ac:dyDescent="0.25">
      <c r="A4" s="1" t="s">
        <v>1</v>
      </c>
      <c r="B4" s="38">
        <v>3.2055555555555448E-3</v>
      </c>
      <c r="C4" s="38">
        <v>6.772222222222235E-3</v>
      </c>
      <c r="D4" s="21">
        <v>0</v>
      </c>
      <c r="E4" s="40">
        <v>0.42153888888888902</v>
      </c>
      <c r="F4" s="40">
        <v>0.41363888888888889</v>
      </c>
      <c r="G4" s="40">
        <v>0.40460555555555555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0</v>
      </c>
    </row>
    <row r="5" spans="1:13" x14ac:dyDescent="0.25">
      <c r="A5" s="1" t="s">
        <v>2</v>
      </c>
      <c r="B5" s="38">
        <v>0.2157722222222222</v>
      </c>
      <c r="C5" s="38">
        <v>0.18420555555555557</v>
      </c>
      <c r="D5" s="21">
        <v>0</v>
      </c>
      <c r="E5" s="40">
        <v>0.40903888888888884</v>
      </c>
      <c r="F5" s="40">
        <v>0.40430555555555558</v>
      </c>
      <c r="G5" s="40">
        <v>0.39353888888888877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</row>
    <row r="6" spans="1:13" x14ac:dyDescent="0.25">
      <c r="A6" s="1" t="s">
        <v>3</v>
      </c>
      <c r="B6" s="38">
        <v>0.25473888888888885</v>
      </c>
      <c r="C6" s="38">
        <v>0.26073888888888885</v>
      </c>
      <c r="D6" s="21">
        <v>0</v>
      </c>
      <c r="E6" s="40">
        <v>0.397538888888889</v>
      </c>
      <c r="F6" s="40">
        <v>0.39823888888888892</v>
      </c>
      <c r="G6" s="40">
        <v>0.38643888888888889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</row>
    <row r="7" spans="1:13" x14ac:dyDescent="0.25">
      <c r="A7" s="1" t="s">
        <v>4</v>
      </c>
      <c r="B7" s="38">
        <v>0.29747222222222219</v>
      </c>
      <c r="C7" s="38">
        <v>0.3046388888888889</v>
      </c>
      <c r="D7" s="21">
        <v>0</v>
      </c>
      <c r="E7" s="40">
        <v>0.39090555555555601</v>
      </c>
      <c r="F7" s="40">
        <v>0.38715388888888802</v>
      </c>
      <c r="G7" s="40">
        <v>0.374872222222222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</row>
    <row r="8" spans="1:13" x14ac:dyDescent="0.25">
      <c r="A8" s="1" t="s">
        <v>5</v>
      </c>
      <c r="B8" s="38">
        <v>0.3386055555555556</v>
      </c>
      <c r="C8" s="38">
        <v>0.34876388888888799</v>
      </c>
      <c r="D8" s="21">
        <v>0</v>
      </c>
      <c r="E8" s="40">
        <v>0.38157222222222198</v>
      </c>
      <c r="F8" s="40">
        <v>0.37715388888888801</v>
      </c>
      <c r="G8" s="40">
        <v>0.36210555555555601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</row>
    <row r="9" spans="1:13" x14ac:dyDescent="0.25">
      <c r="A9" s="1" t="s">
        <v>6</v>
      </c>
      <c r="B9" s="38">
        <v>0.37080555555555555</v>
      </c>
      <c r="C9" s="38">
        <v>0.38437222222222217</v>
      </c>
      <c r="D9" s="21">
        <v>0</v>
      </c>
      <c r="E9" s="40">
        <v>0.37010555555555602</v>
      </c>
      <c r="F9" s="40">
        <v>0.37140950555555502</v>
      </c>
      <c r="G9" s="40">
        <v>0.35810722222222202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</row>
    <row r="10" spans="1:13" x14ac:dyDescent="0.25">
      <c r="A10" s="1" t="s">
        <v>7</v>
      </c>
      <c r="B10" s="38">
        <v>0.41430555555555559</v>
      </c>
      <c r="C10" s="38">
        <v>0.42777222222222222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</row>
    <row r="11" spans="1:13" x14ac:dyDescent="0.25">
      <c r="A11" s="1" t="s">
        <v>8</v>
      </c>
      <c r="B11" s="38">
        <v>0.50907222222222215</v>
      </c>
      <c r="C11" s="38">
        <v>0.55850555555555603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</row>
    <row r="12" spans="1:13" x14ac:dyDescent="0.25">
      <c r="D12" s="21"/>
      <c r="E12" s="5"/>
      <c r="F12" s="14"/>
      <c r="G12" s="5"/>
      <c r="H12" s="4"/>
      <c r="K12" s="4"/>
    </row>
    <row r="13" spans="1:13" x14ac:dyDescent="0.25">
      <c r="E13" s="5"/>
      <c r="F13" s="14"/>
      <c r="G13" s="5"/>
    </row>
    <row r="14" spans="1:13" x14ac:dyDescent="0.25">
      <c r="B14" s="38"/>
      <c r="C14" t="s">
        <v>27</v>
      </c>
      <c r="E14" s="5"/>
      <c r="F14" s="14"/>
      <c r="G14" s="5"/>
    </row>
    <row r="15" spans="1:13" x14ac:dyDescent="0.25">
      <c r="B15" s="49"/>
      <c r="C15" s="5" t="s">
        <v>26</v>
      </c>
      <c r="D15" s="5"/>
      <c r="E15" s="5"/>
      <c r="F15" s="14"/>
      <c r="G15" s="5"/>
    </row>
    <row r="16" spans="1:13" x14ac:dyDescent="0.25">
      <c r="B16" s="5"/>
      <c r="C16" s="14"/>
      <c r="D16" s="5"/>
      <c r="E16" s="5"/>
      <c r="F16" s="14"/>
      <c r="G16" s="5"/>
    </row>
    <row r="17" spans="2:7" x14ac:dyDescent="0.25">
      <c r="B17" s="5"/>
      <c r="C17" s="14"/>
      <c r="D17" s="5"/>
      <c r="E17" s="5"/>
      <c r="F17" s="5"/>
      <c r="G17" s="5"/>
    </row>
    <row r="18" spans="2:7" x14ac:dyDescent="0.25">
      <c r="B18" s="5"/>
      <c r="C18" s="14"/>
      <c r="D18" s="5"/>
      <c r="E18" s="5"/>
      <c r="F18" s="5"/>
      <c r="G18" s="5"/>
    </row>
    <row r="19" spans="2:7" x14ac:dyDescent="0.25">
      <c r="B19" s="5"/>
      <c r="C19" s="14"/>
      <c r="D19" s="5"/>
    </row>
    <row r="20" spans="2:7" x14ac:dyDescent="0.25">
      <c r="B20" s="5"/>
      <c r="C20" s="14"/>
      <c r="D20" s="5"/>
    </row>
    <row r="21" spans="2:7" x14ac:dyDescent="0.25">
      <c r="B21" s="5"/>
      <c r="C21" s="14"/>
      <c r="D21" s="5"/>
    </row>
    <row r="22" spans="2:7" x14ac:dyDescent="0.25">
      <c r="B22" s="5"/>
      <c r="C22" s="14"/>
      <c r="D22" s="5"/>
    </row>
    <row r="23" spans="2:7" x14ac:dyDescent="0.25">
      <c r="B23" s="5"/>
      <c r="C23" s="14"/>
      <c r="D23" s="5"/>
    </row>
    <row r="24" spans="2:7" x14ac:dyDescent="0.25">
      <c r="B24" s="5"/>
      <c r="C24" s="14"/>
      <c r="D24" s="5"/>
    </row>
    <row r="25" spans="2:7" x14ac:dyDescent="0.25">
      <c r="B25" s="5"/>
      <c r="C25" s="14"/>
      <c r="D25" s="5"/>
    </row>
    <row r="26" spans="2:7" x14ac:dyDescent="0.25">
      <c r="B26" s="5"/>
      <c r="C26" s="14"/>
      <c r="D26" s="5"/>
    </row>
    <row r="27" spans="2:7" x14ac:dyDescent="0.25">
      <c r="B27" s="5"/>
      <c r="C27" s="14"/>
      <c r="D27" s="5"/>
    </row>
    <row r="28" spans="2:7" x14ac:dyDescent="0.25">
      <c r="B28" s="5"/>
      <c r="C28" s="14"/>
      <c r="D28" s="5"/>
    </row>
    <row r="29" spans="2:7" x14ac:dyDescent="0.25">
      <c r="B29" s="5"/>
      <c r="C29" s="14"/>
      <c r="D29" s="5"/>
    </row>
    <row r="30" spans="2:7" x14ac:dyDescent="0.25">
      <c r="B30" s="5"/>
      <c r="C30" s="14"/>
      <c r="D30" s="5"/>
    </row>
    <row r="31" spans="2:7" x14ac:dyDescent="0.25">
      <c r="B31" s="5"/>
      <c r="C31" s="14"/>
      <c r="D31" s="5"/>
    </row>
    <row r="32" spans="2:7" x14ac:dyDescent="0.25">
      <c r="B32" s="5"/>
      <c r="C32" s="14"/>
      <c r="D32" s="5"/>
    </row>
    <row r="33" spans="2:4" x14ac:dyDescent="0.25">
      <c r="B33" s="5"/>
      <c r="C33" s="14"/>
      <c r="D33" s="5"/>
    </row>
    <row r="34" spans="2:4" x14ac:dyDescent="0.25">
      <c r="B34" s="5"/>
      <c r="C34" s="14"/>
      <c r="D34" s="5"/>
    </row>
    <row r="35" spans="2:4" x14ac:dyDescent="0.25">
      <c r="B35" s="5"/>
      <c r="C35" s="14"/>
      <c r="D35" s="5"/>
    </row>
    <row r="36" spans="2:4" x14ac:dyDescent="0.25">
      <c r="B36" s="5"/>
      <c r="C36" s="5"/>
      <c r="D3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workbookViewId="0">
      <selection activeCell="F22" sqref="F22"/>
    </sheetView>
  </sheetViews>
  <sheetFormatPr defaultRowHeight="15" x14ac:dyDescent="0.25"/>
  <sheetData>
    <row r="1" spans="1:30" x14ac:dyDescent="0.25">
      <c r="E1" s="2"/>
      <c r="F1" s="2"/>
      <c r="P1" s="3"/>
      <c r="S1" s="2"/>
      <c r="U1" s="4"/>
      <c r="V1" s="4"/>
      <c r="W1" s="4"/>
      <c r="X1" s="4"/>
      <c r="Y1" s="5"/>
      <c r="Z1" s="6"/>
      <c r="AA1" s="5"/>
      <c r="AB1" s="5"/>
      <c r="AC1" s="5"/>
    </row>
    <row r="2" spans="1:30" x14ac:dyDescent="0.25">
      <c r="A2" s="39" t="s">
        <v>15</v>
      </c>
      <c r="E2" s="2"/>
      <c r="F2" s="2"/>
      <c r="N2" s="7"/>
      <c r="O2" s="7"/>
      <c r="P2" s="5"/>
    </row>
    <row r="3" spans="1:30" x14ac:dyDescent="0.25">
      <c r="A3" s="8" t="s">
        <v>16</v>
      </c>
      <c r="B3" s="9" t="s">
        <v>19</v>
      </c>
      <c r="C3" s="9" t="s">
        <v>17</v>
      </c>
      <c r="D3" s="22" t="s">
        <v>18</v>
      </c>
      <c r="E3" s="2"/>
      <c r="F3" s="2"/>
    </row>
    <row r="4" spans="1:30" x14ac:dyDescent="0.25">
      <c r="A4" s="38">
        <v>3.2055555555555448E-3</v>
      </c>
      <c r="B4" s="45">
        <f>AVERAGE(A4:A5)</f>
        <v>4.9888888888888899E-3</v>
      </c>
      <c r="C4" s="47">
        <v>0</v>
      </c>
      <c r="D4" s="43">
        <f>C4*40/1000</f>
        <v>0</v>
      </c>
      <c r="E4" s="2"/>
      <c r="F4" s="2"/>
    </row>
    <row r="5" spans="1:30" x14ac:dyDescent="0.25">
      <c r="A5" s="38">
        <v>6.772222222222235E-3</v>
      </c>
      <c r="B5" s="46"/>
      <c r="C5" s="48"/>
      <c r="D5" s="44"/>
      <c r="E5" s="2"/>
      <c r="F5" s="2"/>
      <c r="H5" s="11"/>
    </row>
    <row r="6" spans="1:30" x14ac:dyDescent="0.25">
      <c r="A6" s="38">
        <v>0.2157722222222222</v>
      </c>
      <c r="B6" s="45">
        <f>AVERAGE(A6:A7)</f>
        <v>0.19998888888888888</v>
      </c>
      <c r="C6" s="47">
        <v>100</v>
      </c>
      <c r="D6" s="43">
        <f t="shared" ref="D6" si="0">C6*40/1000</f>
        <v>4</v>
      </c>
      <c r="E6" s="2"/>
      <c r="F6" s="2"/>
    </row>
    <row r="7" spans="1:30" x14ac:dyDescent="0.25">
      <c r="A7" s="38">
        <v>0.18420555555555557</v>
      </c>
      <c r="B7" s="46"/>
      <c r="C7" s="48"/>
      <c r="D7" s="44"/>
      <c r="E7" s="2"/>
      <c r="F7" s="2"/>
      <c r="O7" s="7" t="s">
        <v>10</v>
      </c>
      <c r="P7" s="7"/>
    </row>
    <row r="8" spans="1:30" x14ac:dyDescent="0.25">
      <c r="A8" s="38">
        <v>0.25473888888888885</v>
      </c>
      <c r="B8" s="45">
        <f>AVERAGE(A8:A9)</f>
        <v>0.25773888888888885</v>
      </c>
      <c r="C8" s="47">
        <v>120</v>
      </c>
      <c r="D8" s="43">
        <f t="shared" ref="D8" si="1">C8*40/1000</f>
        <v>4.8</v>
      </c>
      <c r="E8" s="2"/>
      <c r="F8" s="2"/>
      <c r="K8" s="12" t="s">
        <v>23</v>
      </c>
      <c r="L8" s="2">
        <f>+SLOPE(D4:D19,B4:B19)</f>
        <v>18.868396392775114</v>
      </c>
      <c r="N8" t="s">
        <v>11</v>
      </c>
      <c r="O8">
        <v>0.38719999999999999</v>
      </c>
      <c r="Q8" s="5"/>
    </row>
    <row r="9" spans="1:30" x14ac:dyDescent="0.25">
      <c r="A9" s="38">
        <v>0.26073888888888885</v>
      </c>
      <c r="B9" s="46"/>
      <c r="C9" s="48"/>
      <c r="D9" s="44"/>
      <c r="E9" s="2"/>
      <c r="F9" s="2"/>
      <c r="K9" s="12" t="s">
        <v>25</v>
      </c>
      <c r="L9" s="2">
        <f>+INTERCEPT(D4:D19,B4:B19)</f>
        <v>-4.5628053395097012E-3</v>
      </c>
      <c r="N9" t="s">
        <v>12</v>
      </c>
      <c r="O9">
        <v>0.3856</v>
      </c>
      <c r="Q9" s="5"/>
    </row>
    <row r="10" spans="1:30" x14ac:dyDescent="0.25">
      <c r="A10" s="38">
        <v>0.29747222222222219</v>
      </c>
      <c r="B10" s="45">
        <f>AVERAGE(A10:A11)</f>
        <v>0.30105555555555552</v>
      </c>
      <c r="C10" s="47">
        <v>140</v>
      </c>
      <c r="D10" s="43">
        <f t="shared" ref="D10" si="2">C10*40/1000</f>
        <v>5.6</v>
      </c>
      <c r="E10" s="2"/>
      <c r="F10" s="2"/>
      <c r="K10" s="12" t="s">
        <v>9</v>
      </c>
      <c r="L10" s="2">
        <f>RSQ(D4:D19,B4:B19)</f>
        <v>0.99853909752353665</v>
      </c>
      <c r="N10" t="s">
        <v>13</v>
      </c>
      <c r="O10">
        <v>0.36809999999999998</v>
      </c>
      <c r="Q10" s="7"/>
      <c r="R10" s="7"/>
      <c r="S10" s="7"/>
      <c r="T10" s="7"/>
      <c r="U10" s="7"/>
      <c r="V10" s="7"/>
      <c r="W10" s="13"/>
      <c r="X10" s="13"/>
      <c r="Y10" s="13"/>
      <c r="Z10" s="13"/>
      <c r="AA10" s="13"/>
      <c r="AB10" s="13"/>
      <c r="AC10" s="14"/>
      <c r="AD10" s="5"/>
    </row>
    <row r="11" spans="1:30" x14ac:dyDescent="0.25">
      <c r="A11" s="38">
        <v>0.3046388888888889</v>
      </c>
      <c r="B11" s="46"/>
      <c r="C11" s="48"/>
      <c r="D11" s="44"/>
      <c r="E11" s="2"/>
      <c r="F11" s="2"/>
      <c r="K11" s="2"/>
      <c r="L11" s="2"/>
      <c r="N11" s="5"/>
      <c r="O11" s="7"/>
      <c r="P11" s="13"/>
    </row>
    <row r="12" spans="1:30" x14ac:dyDescent="0.25">
      <c r="A12" s="38">
        <v>0.3386055555555556</v>
      </c>
      <c r="B12" s="45">
        <f>AVERAGE(A12:A13)</f>
        <v>0.34368472222222179</v>
      </c>
      <c r="C12" s="47">
        <v>160</v>
      </c>
      <c r="D12" s="43">
        <f t="shared" ref="D12" si="3">C12*40/1000</f>
        <v>6.4</v>
      </c>
      <c r="E12" s="2"/>
      <c r="F12" s="2"/>
      <c r="K12" s="20"/>
      <c r="L12" s="20"/>
      <c r="M12" s="20"/>
      <c r="N12" s="20"/>
    </row>
    <row r="13" spans="1:30" x14ac:dyDescent="0.25">
      <c r="A13" s="38">
        <v>0.34876388888888799</v>
      </c>
      <c r="B13" s="46"/>
      <c r="C13" s="48"/>
      <c r="D13" s="44"/>
      <c r="E13" s="2"/>
      <c r="F13" s="2"/>
      <c r="K13" s="5"/>
      <c r="L13" s="14"/>
      <c r="M13" s="14"/>
      <c r="N13" s="14"/>
    </row>
    <row r="14" spans="1:30" x14ac:dyDescent="0.25">
      <c r="A14" s="38">
        <v>0.37080555555555555</v>
      </c>
      <c r="B14" s="45">
        <f>AVERAGE(A14:A15)</f>
        <v>0.37758888888888886</v>
      </c>
      <c r="C14" s="47">
        <v>180</v>
      </c>
      <c r="D14" s="43">
        <f t="shared" ref="D14" si="4">C14*40/1000</f>
        <v>7.2</v>
      </c>
      <c r="E14" s="2"/>
      <c r="F14" s="2"/>
      <c r="M14" s="14"/>
      <c r="N14" s="14"/>
    </row>
    <row r="15" spans="1:30" x14ac:dyDescent="0.25">
      <c r="A15" s="38">
        <v>0.38437222222222217</v>
      </c>
      <c r="B15" s="46"/>
      <c r="C15" s="48"/>
      <c r="D15" s="44"/>
      <c r="E15" s="2"/>
      <c r="F15" s="2"/>
      <c r="M15" s="14"/>
      <c r="N15" s="14"/>
    </row>
    <row r="16" spans="1:30" x14ac:dyDescent="0.25">
      <c r="A16" s="38">
        <v>0.41430555555555559</v>
      </c>
      <c r="B16" s="45">
        <f>AVERAGE(A16:A17)</f>
        <v>0.42103888888888891</v>
      </c>
      <c r="C16" s="47">
        <v>200</v>
      </c>
      <c r="D16" s="43">
        <f t="shared" ref="D16" si="5">C16*40/1000</f>
        <v>8</v>
      </c>
      <c r="E16" s="2"/>
      <c r="F16" s="2"/>
      <c r="M16" s="14"/>
      <c r="N16" s="14"/>
    </row>
    <row r="17" spans="1:14" x14ac:dyDescent="0.25">
      <c r="A17" s="38">
        <v>0.42777222222222222</v>
      </c>
      <c r="B17" s="46"/>
      <c r="C17" s="48"/>
      <c r="D17" s="44"/>
      <c r="E17" s="2"/>
      <c r="F17" s="2"/>
      <c r="M17" s="14"/>
      <c r="N17" s="14"/>
    </row>
    <row r="18" spans="1:14" x14ac:dyDescent="0.25">
      <c r="A18" s="38">
        <v>0.50907222222222215</v>
      </c>
      <c r="B18" s="45">
        <f>AVERAGE(A18:A19)</f>
        <v>0.53378888888888909</v>
      </c>
      <c r="C18" s="47">
        <v>250</v>
      </c>
      <c r="D18" s="43">
        <f t="shared" ref="D18" si="6">C18*40/1000</f>
        <v>10</v>
      </c>
      <c r="E18" s="2"/>
      <c r="F18" s="2"/>
      <c r="G18" s="15"/>
      <c r="M18" s="14"/>
      <c r="N18" s="14"/>
    </row>
    <row r="19" spans="1:14" x14ac:dyDescent="0.25">
      <c r="A19" s="38">
        <v>0.55850555555555603</v>
      </c>
      <c r="B19" s="46"/>
      <c r="C19" s="48"/>
      <c r="D19" s="44"/>
      <c r="E19" s="2"/>
      <c r="F19" s="2"/>
      <c r="G19" s="15"/>
      <c r="M19" s="14"/>
      <c r="N19" s="14"/>
    </row>
    <row r="20" spans="1:14" x14ac:dyDescent="0.25">
      <c r="A20" s="16"/>
      <c r="B20" s="17"/>
      <c r="K20" s="18"/>
      <c r="L20" s="18"/>
    </row>
    <row r="21" spans="1:14" ht="15.75" thickBot="1" x14ac:dyDescent="0.3"/>
    <row r="22" spans="1:14" ht="15.75" thickBot="1" x14ac:dyDescent="0.3">
      <c r="A22" s="23"/>
      <c r="B22" s="26" t="s">
        <v>1</v>
      </c>
      <c r="C22" s="27" t="s">
        <v>21</v>
      </c>
      <c r="D22" s="25" t="s">
        <v>18</v>
      </c>
      <c r="E22" s="27" t="s">
        <v>20</v>
      </c>
      <c r="F22" s="28" t="s">
        <v>22</v>
      </c>
      <c r="G22" s="29" t="s">
        <v>20</v>
      </c>
      <c r="M22" s="3" t="s">
        <v>23</v>
      </c>
      <c r="N22" s="19" t="s">
        <v>24</v>
      </c>
    </row>
    <row r="23" spans="1:14" x14ac:dyDescent="0.25">
      <c r="A23" s="19"/>
      <c r="B23" s="30"/>
      <c r="C23" s="41">
        <v>0.42153888888888902</v>
      </c>
      <c r="D23" s="31">
        <f>C23*$L$8+$L$9</f>
        <v>7.9492000451860338</v>
      </c>
      <c r="E23" s="31">
        <f>$D$23-D23</f>
        <v>0</v>
      </c>
      <c r="F23" s="32">
        <v>0</v>
      </c>
      <c r="G23" s="33">
        <f>E23</f>
        <v>0</v>
      </c>
      <c r="M23" s="3">
        <f>SLOPE(G23:G28,F23:F28)/O8</f>
        <v>0.24100645038292201</v>
      </c>
      <c r="N23" s="24">
        <f>M23*60</f>
        <v>14.46038702297532</v>
      </c>
    </row>
    <row r="24" spans="1:14" x14ac:dyDescent="0.25">
      <c r="B24" s="30"/>
      <c r="C24" s="41">
        <v>0.40903888888888884</v>
      </c>
      <c r="D24" s="31">
        <f>C24*$L$8+$L$9</f>
        <v>7.7133450902763414</v>
      </c>
      <c r="E24" s="31">
        <f t="shared" ref="E24:E28" si="7">$D$23-D24</f>
        <v>0.23585495490969244</v>
      </c>
      <c r="F24" s="32">
        <v>2</v>
      </c>
      <c r="G24" s="33">
        <f t="shared" ref="G24:G42" si="8">E24</f>
        <v>0.23585495490969244</v>
      </c>
      <c r="M24" s="3"/>
      <c r="N24" s="19"/>
    </row>
    <row r="25" spans="1:14" x14ac:dyDescent="0.25">
      <c r="B25" s="30"/>
      <c r="C25" s="41">
        <v>0.397538888888889</v>
      </c>
      <c r="D25" s="31">
        <f t="shared" ref="D25:D28" si="9">C25*$L$8+$L$9</f>
        <v>7.4963585317594301</v>
      </c>
      <c r="E25" s="31">
        <f t="shared" si="7"/>
        <v>0.45284151342660373</v>
      </c>
      <c r="F25" s="32">
        <v>4</v>
      </c>
      <c r="G25" s="33">
        <f t="shared" si="8"/>
        <v>0.45284151342660373</v>
      </c>
      <c r="M25" s="3"/>
      <c r="N25" s="19"/>
    </row>
    <row r="26" spans="1:14" x14ac:dyDescent="0.25">
      <c r="B26" s="30"/>
      <c r="C26" s="41">
        <v>0.39090555555555601</v>
      </c>
      <c r="D26" s="31">
        <f t="shared" si="9"/>
        <v>7.3711981690206949</v>
      </c>
      <c r="E26" s="31">
        <f t="shared" si="7"/>
        <v>0.57800187616533893</v>
      </c>
      <c r="F26" s="32">
        <v>6</v>
      </c>
      <c r="G26" s="33">
        <f t="shared" si="8"/>
        <v>0.57800187616533893</v>
      </c>
      <c r="M26" s="3"/>
      <c r="N26" s="19"/>
    </row>
    <row r="27" spans="1:14" x14ac:dyDescent="0.25">
      <c r="B27" s="30"/>
      <c r="C27" s="41">
        <v>0.38157222222222198</v>
      </c>
      <c r="D27" s="31">
        <f t="shared" si="9"/>
        <v>7.1950931360214474</v>
      </c>
      <c r="E27" s="31">
        <f t="shared" si="7"/>
        <v>0.75410690916458645</v>
      </c>
      <c r="F27" s="32">
        <v>8</v>
      </c>
      <c r="G27" s="33">
        <f t="shared" si="8"/>
        <v>0.75410690916458645</v>
      </c>
      <c r="M27" s="3"/>
      <c r="N27" s="19"/>
    </row>
    <row r="28" spans="1:14" ht="15.75" thickBot="1" x14ac:dyDescent="0.3">
      <c r="B28" s="30"/>
      <c r="C28" s="41">
        <v>0.37010555555555602</v>
      </c>
      <c r="D28" s="31">
        <f t="shared" si="9"/>
        <v>6.9787355240509736</v>
      </c>
      <c r="E28" s="31">
        <f t="shared" si="7"/>
        <v>0.97046452113506021</v>
      </c>
      <c r="F28" s="32">
        <v>10</v>
      </c>
      <c r="G28" s="33">
        <f t="shared" si="8"/>
        <v>0.97046452113506021</v>
      </c>
      <c r="M28" s="3"/>
      <c r="N28" s="19"/>
    </row>
    <row r="29" spans="1:14" ht="15.75" thickBot="1" x14ac:dyDescent="0.3">
      <c r="B29" s="26" t="s">
        <v>2</v>
      </c>
      <c r="C29" s="27" t="s">
        <v>21</v>
      </c>
      <c r="D29" s="25" t="s">
        <v>18</v>
      </c>
      <c r="E29" s="27" t="s">
        <v>20</v>
      </c>
      <c r="F29" s="28" t="s">
        <v>22</v>
      </c>
      <c r="G29" s="29" t="s">
        <v>20</v>
      </c>
      <c r="M29" s="3"/>
      <c r="N29" s="19"/>
    </row>
    <row r="30" spans="1:14" x14ac:dyDescent="0.25">
      <c r="B30" s="30"/>
      <c r="C30" s="41">
        <v>0.41363888888888889</v>
      </c>
      <c r="D30" s="31">
        <f>C30*$L$8+$L$9</f>
        <v>7.8001397136831079</v>
      </c>
      <c r="E30" s="31">
        <f>$D$30-D30</f>
        <v>0</v>
      </c>
      <c r="F30" s="32">
        <v>0</v>
      </c>
      <c r="G30" s="33">
        <f t="shared" si="8"/>
        <v>0</v>
      </c>
      <c r="M30" s="3">
        <f>SLOPE(G30:G35,F30:F35)/O9</f>
        <v>0.21228827515435855</v>
      </c>
      <c r="N30" s="24">
        <f>M30*60</f>
        <v>12.737296509261514</v>
      </c>
    </row>
    <row r="31" spans="1:14" x14ac:dyDescent="0.25">
      <c r="B31" s="30"/>
      <c r="C31" s="41">
        <v>0.40430555555555558</v>
      </c>
      <c r="D31" s="31">
        <f t="shared" ref="D31:D35" si="10">C31*$L$8+$L$9</f>
        <v>7.6240346806838737</v>
      </c>
      <c r="E31" s="31">
        <f t="shared" ref="E31:E35" si="11">$D$30-D31</f>
        <v>0.17610503299923419</v>
      </c>
      <c r="F31" s="32">
        <v>2</v>
      </c>
      <c r="G31" s="33">
        <f t="shared" si="8"/>
        <v>0.17610503299923419</v>
      </c>
      <c r="M31" s="3"/>
      <c r="N31" s="19"/>
    </row>
    <row r="32" spans="1:14" x14ac:dyDescent="0.25">
      <c r="B32" s="30"/>
      <c r="C32" s="41">
        <v>0.39823888888888892</v>
      </c>
      <c r="D32" s="31">
        <f t="shared" si="10"/>
        <v>7.5095664092343712</v>
      </c>
      <c r="E32" s="31">
        <f t="shared" si="11"/>
        <v>0.29057330444873664</v>
      </c>
      <c r="F32" s="32">
        <v>4</v>
      </c>
      <c r="G32" s="33">
        <f t="shared" si="8"/>
        <v>0.29057330444873664</v>
      </c>
      <c r="M32" s="3"/>
      <c r="N32" s="19"/>
    </row>
    <row r="33" spans="2:14" x14ac:dyDescent="0.25">
      <c r="B33" s="30"/>
      <c r="C33" s="41">
        <v>0.38715388888888802</v>
      </c>
      <c r="D33" s="31">
        <f t="shared" si="10"/>
        <v>7.3004102352204425</v>
      </c>
      <c r="E33" s="31">
        <f t="shared" si="11"/>
        <v>0.49972947846266536</v>
      </c>
      <c r="F33" s="32">
        <v>6</v>
      </c>
      <c r="G33" s="33">
        <f t="shared" si="8"/>
        <v>0.49972947846266536</v>
      </c>
      <c r="M33" s="3"/>
      <c r="N33" s="19"/>
    </row>
    <row r="34" spans="2:14" x14ac:dyDescent="0.25">
      <c r="B34" s="30"/>
      <c r="C34" s="41">
        <v>0.37715388888888801</v>
      </c>
      <c r="D34" s="31">
        <f t="shared" si="10"/>
        <v>7.1117262712926914</v>
      </c>
      <c r="E34" s="31">
        <f t="shared" si="11"/>
        <v>0.68841344239041646</v>
      </c>
      <c r="F34" s="32">
        <v>8</v>
      </c>
      <c r="G34" s="33">
        <f t="shared" si="8"/>
        <v>0.68841344239041646</v>
      </c>
      <c r="M34" s="3"/>
      <c r="N34" s="19"/>
    </row>
    <row r="35" spans="2:14" ht="15.75" thickBot="1" x14ac:dyDescent="0.3">
      <c r="B35" s="30"/>
      <c r="C35" s="41">
        <v>0.37140950555555502</v>
      </c>
      <c r="D35" s="31">
        <f t="shared" si="10"/>
        <v>7.0033389695273138</v>
      </c>
      <c r="E35" s="31">
        <f t="shared" si="11"/>
        <v>0.79680074415579405</v>
      </c>
      <c r="F35" s="32">
        <v>10</v>
      </c>
      <c r="G35" s="33">
        <f t="shared" si="8"/>
        <v>0.79680074415579405</v>
      </c>
      <c r="M35" s="3"/>
      <c r="N35" s="19"/>
    </row>
    <row r="36" spans="2:14" ht="15.75" thickBot="1" x14ac:dyDescent="0.3">
      <c r="B36" s="26" t="s">
        <v>3</v>
      </c>
      <c r="C36" s="27" t="s">
        <v>21</v>
      </c>
      <c r="D36" s="25" t="s">
        <v>18</v>
      </c>
      <c r="E36" s="27" t="s">
        <v>20</v>
      </c>
      <c r="F36" s="28" t="s">
        <v>22</v>
      </c>
      <c r="G36" s="29" t="s">
        <v>20</v>
      </c>
      <c r="M36" s="3"/>
      <c r="N36" s="19"/>
    </row>
    <row r="37" spans="2:14" x14ac:dyDescent="0.25">
      <c r="B37" s="30"/>
      <c r="C37" s="41">
        <v>0.40460555555555555</v>
      </c>
      <c r="D37" s="31">
        <f>C37*$L$8+$L$9</f>
        <v>7.6296951996017057</v>
      </c>
      <c r="E37" s="31">
        <f>$D$37-D37</f>
        <v>0</v>
      </c>
      <c r="F37" s="32">
        <v>0</v>
      </c>
      <c r="G37" s="33">
        <f t="shared" si="8"/>
        <v>0</v>
      </c>
      <c r="M37" s="3">
        <f>SLOPE(G37:G42,F37:F42)/O10</f>
        <v>0.24776959506857835</v>
      </c>
      <c r="N37" s="24">
        <f>M37*60</f>
        <v>14.866175704114701</v>
      </c>
    </row>
    <row r="38" spans="2:14" x14ac:dyDescent="0.25">
      <c r="B38" s="30"/>
      <c r="C38" s="41">
        <v>0.39353888888888877</v>
      </c>
      <c r="D38" s="31">
        <f t="shared" ref="D38:D42" si="12">C38*$L$8+$L$9</f>
        <v>7.4208849461883259</v>
      </c>
      <c r="E38" s="31">
        <f t="shared" ref="E38:E42" si="13">$D$37-D38</f>
        <v>0.20881025341337978</v>
      </c>
      <c r="F38" s="32">
        <v>2</v>
      </c>
      <c r="G38" s="33">
        <f t="shared" si="8"/>
        <v>0.20881025341337978</v>
      </c>
      <c r="M38" s="3"/>
      <c r="N38" s="19"/>
    </row>
    <row r="39" spans="2:14" x14ac:dyDescent="0.25">
      <c r="B39" s="30"/>
      <c r="C39" s="41">
        <v>0.38643888888888889</v>
      </c>
      <c r="D39" s="31">
        <f t="shared" si="12"/>
        <v>7.2869193317996244</v>
      </c>
      <c r="E39" s="31">
        <f t="shared" si="13"/>
        <v>0.34277586780208136</v>
      </c>
      <c r="F39" s="32">
        <v>4</v>
      </c>
      <c r="G39" s="33">
        <f t="shared" si="8"/>
        <v>0.34277586780208136</v>
      </c>
      <c r="M39" s="3"/>
      <c r="N39" s="19"/>
    </row>
    <row r="40" spans="2:14" x14ac:dyDescent="0.25">
      <c r="B40" s="30"/>
      <c r="C40" s="41">
        <v>0.374872222222222</v>
      </c>
      <c r="D40" s="31">
        <f t="shared" si="12"/>
        <v>7.0686748801898549</v>
      </c>
      <c r="E40" s="31">
        <f t="shared" si="13"/>
        <v>0.56102031941185082</v>
      </c>
      <c r="F40" s="32">
        <v>6</v>
      </c>
      <c r="G40" s="33">
        <f t="shared" si="8"/>
        <v>0.56102031941185082</v>
      </c>
      <c r="M40" s="3"/>
      <c r="N40" s="19"/>
    </row>
    <row r="41" spans="2:14" x14ac:dyDescent="0.25">
      <c r="B41" s="30"/>
      <c r="C41" s="41">
        <v>0.36210555555555601</v>
      </c>
      <c r="D41" s="31">
        <f t="shared" si="12"/>
        <v>6.8277883529087724</v>
      </c>
      <c r="E41" s="31">
        <f t="shared" si="13"/>
        <v>0.80190684669293333</v>
      </c>
      <c r="F41" s="32">
        <v>8</v>
      </c>
      <c r="G41" s="33">
        <f t="shared" si="8"/>
        <v>0.80190684669293333</v>
      </c>
      <c r="M41" s="3"/>
      <c r="N41" s="19"/>
    </row>
    <row r="42" spans="2:14" ht="15.75" thickBot="1" x14ac:dyDescent="0.3">
      <c r="B42" s="34"/>
      <c r="C42" s="42">
        <v>0.35810722222222202</v>
      </c>
      <c r="D42" s="35">
        <f t="shared" si="12"/>
        <v>6.7523462146649802</v>
      </c>
      <c r="E42" s="35">
        <f t="shared" si="13"/>
        <v>0.87734898493672553</v>
      </c>
      <c r="F42" s="36">
        <v>10</v>
      </c>
      <c r="G42" s="37">
        <f t="shared" si="8"/>
        <v>0.87734898493672553</v>
      </c>
      <c r="M42" s="3"/>
      <c r="N42" s="19"/>
    </row>
    <row r="43" spans="2:14" x14ac:dyDescent="0.25">
      <c r="B43" s="4"/>
      <c r="C43" s="4"/>
      <c r="D43" s="10"/>
      <c r="E43" s="4"/>
      <c r="F43" s="4"/>
      <c r="G43" s="4"/>
      <c r="M43" s="3"/>
      <c r="N43" s="19"/>
    </row>
    <row r="44" spans="2:14" x14ac:dyDescent="0.25">
      <c r="D44" s="10"/>
      <c r="M44" s="3"/>
      <c r="N44" s="19"/>
    </row>
    <row r="45" spans="2:14" x14ac:dyDescent="0.25">
      <c r="D45" s="10"/>
      <c r="M45" s="3"/>
      <c r="N45" s="19"/>
    </row>
    <row r="46" spans="2:14" x14ac:dyDescent="0.25">
      <c r="D46" s="10"/>
      <c r="M46" s="3"/>
      <c r="N46" s="19"/>
    </row>
  </sheetData>
  <mergeCells count="24">
    <mergeCell ref="B10:B11"/>
    <mergeCell ref="C10:C11"/>
    <mergeCell ref="B12:B13"/>
    <mergeCell ref="C12:C13"/>
    <mergeCell ref="B4:B5"/>
    <mergeCell ref="C4:C5"/>
    <mergeCell ref="B6:B7"/>
    <mergeCell ref="C6:C7"/>
    <mergeCell ref="B8:B9"/>
    <mergeCell ref="C8:C9"/>
    <mergeCell ref="D14:D15"/>
    <mergeCell ref="D16:D17"/>
    <mergeCell ref="D18:D19"/>
    <mergeCell ref="B14:B15"/>
    <mergeCell ref="C14:C15"/>
    <mergeCell ref="B16:B17"/>
    <mergeCell ref="C16:C17"/>
    <mergeCell ref="B18:B19"/>
    <mergeCell ref="C18:C19"/>
    <mergeCell ref="D4:D5"/>
    <mergeCell ref="D6:D7"/>
    <mergeCell ref="D8:D9"/>
    <mergeCell ref="D10:D11"/>
    <mergeCell ref="D12:D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2015-04-14T10:13:00Z</dcterms:modified>
</cp:coreProperties>
</file>