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Chiang/Desktop/"/>
    </mc:Choice>
  </mc:AlternateContent>
  <xr:revisionPtr revIDLastSave="0" documentId="8_{90770C2B-83E1-284D-8CBE-0C98ED682B4A}" xr6:coauthVersionLast="47" xr6:coauthVersionMax="47" xr10:uidLastSave="{00000000-0000-0000-0000-000000000000}"/>
  <bookViews>
    <workbookView xWindow="1020" yWindow="500" windowWidth="25600" windowHeight="15500" activeTab="1" xr2:uid="{00000000-000D-0000-FFFF-FFFF00000000}"/>
  </bookViews>
  <sheets>
    <sheet name="Genotyping Matrix" sheetId="1" r:id="rId1"/>
    <sheet name="PCR Master Mix Calcul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C42" i="1"/>
  <c r="F36" i="1"/>
  <c r="E49" i="1"/>
  <c r="K46" i="1"/>
  <c r="A46" i="1"/>
  <c r="E42" i="1"/>
  <c r="A42" i="1"/>
  <c r="E36" i="1"/>
  <c r="E37" i="1" s="1"/>
  <c r="F6" i="2" s="1"/>
  <c r="G36" i="1"/>
  <c r="G37" i="1" s="1"/>
  <c r="F13" i="2" s="1"/>
  <c r="H36" i="1"/>
  <c r="H37" i="1" s="1"/>
  <c r="I13" i="2" s="1"/>
  <c r="I36" i="1"/>
  <c r="I37" i="1" s="1"/>
  <c r="C13" i="2" s="1"/>
  <c r="D36" i="1"/>
  <c r="D37" i="1" s="1"/>
  <c r="C6" i="2" s="1"/>
  <c r="D6" i="2" s="1"/>
  <c r="M2" i="2"/>
  <c r="F37" i="1" l="1"/>
  <c r="I6" i="2" s="1"/>
  <c r="J6" i="2" l="1"/>
  <c r="J8" i="2"/>
  <c r="J7" i="2"/>
  <c r="E23" i="2" s="1"/>
  <c r="J9" i="2"/>
  <c r="G6" i="2"/>
  <c r="D14" i="2"/>
  <c r="E24" i="2" s="1"/>
  <c r="D9" i="2" l="1"/>
  <c r="D8" i="2"/>
  <c r="D7" i="2"/>
  <c r="E21" i="2" s="1"/>
  <c r="G9" i="2"/>
  <c r="G7" i="2"/>
  <c r="E22" i="2" s="1"/>
  <c r="G8" i="2"/>
  <c r="G16" i="2"/>
  <c r="G13" i="2"/>
  <c r="G14" i="2"/>
  <c r="E25" i="2" s="1"/>
  <c r="G15" i="2"/>
  <c r="J15" i="2"/>
  <c r="J13" i="2"/>
  <c r="J16" i="2"/>
  <c r="J14" i="2"/>
  <c r="E26" i="2" s="1"/>
  <c r="D15" i="2"/>
  <c r="D13" i="2"/>
  <c r="E28" i="2" s="1"/>
  <c r="D16" i="2"/>
  <c r="E27" i="2" l="1"/>
</calcChain>
</file>

<file path=xl/sharedStrings.xml><?xml version="1.0" encoding="utf-8"?>
<sst xmlns="http://schemas.openxmlformats.org/spreadsheetml/2006/main" count="145" uniqueCount="84">
  <si>
    <t>Cage #</t>
  </si>
  <si>
    <t xml:space="preserve">Tag #   </t>
  </si>
  <si>
    <t>♂/♀</t>
  </si>
  <si>
    <t>Genotype</t>
  </si>
  <si>
    <t>N/A</t>
  </si>
  <si>
    <t>Total Number of Samples</t>
  </si>
  <si>
    <t>Master Mix Preparation Total</t>
  </si>
  <si>
    <t>Reagent</t>
  </si>
  <si>
    <t>Sample Number</t>
  </si>
  <si>
    <t>2x SYBR Buffer</t>
  </si>
  <si>
    <t>Water</t>
  </si>
  <si>
    <t>Total Volume</t>
  </si>
  <si>
    <t xml:space="preserve">Water </t>
  </si>
  <si>
    <t>10-30% Extra</t>
  </si>
  <si>
    <t>Date:</t>
  </si>
  <si>
    <t xml:space="preserve">Goal </t>
  </si>
  <si>
    <t xml:space="preserve">Male </t>
  </si>
  <si>
    <t xml:space="preserve">Female </t>
  </si>
  <si>
    <t>Male</t>
  </si>
  <si>
    <t>hBRD4-L</t>
  </si>
  <si>
    <t>Positive Assay Controls</t>
  </si>
  <si>
    <t>Negative Assay Controls</t>
  </si>
  <si>
    <t xml:space="preserve">Direct PCR Lysis Reaction Solution Calculation: </t>
  </si>
  <si>
    <t xml:space="preserve">x </t>
  </si>
  <si>
    <t>=</t>
  </si>
  <si>
    <t>Proteinase K Solution Calculation:</t>
  </si>
  <si>
    <t>+</t>
  </si>
  <si>
    <t>Experimental Design</t>
  </si>
  <si>
    <t xml:space="preserve">Experimental Modifications </t>
  </si>
  <si>
    <t xml:space="preserve">5 µM PCR Primer Working Sol. </t>
  </si>
  <si>
    <t>Comments</t>
  </si>
  <si>
    <t>Rosa26</t>
  </si>
  <si>
    <r>
      <t>Female-</t>
    </r>
    <r>
      <rPr>
        <i/>
        <sz val="14"/>
        <color theme="1"/>
        <rFont val="Calibri"/>
        <family val="2"/>
        <scheme val="minor"/>
      </rPr>
      <t>hBRD4-L/+</t>
    </r>
    <r>
      <rPr>
        <sz val="14"/>
        <color theme="1"/>
        <rFont val="Calibri"/>
        <family val="2"/>
        <scheme val="minor"/>
      </rPr>
      <t xml:space="preserve"> or </t>
    </r>
    <r>
      <rPr>
        <i/>
        <sz val="14"/>
        <color theme="1"/>
        <rFont val="Calibri"/>
        <family val="2"/>
        <scheme val="minor"/>
      </rPr>
      <t>-L/L</t>
    </r>
  </si>
  <si>
    <r>
      <rPr>
        <sz val="14"/>
        <color theme="1"/>
        <rFont val="Calibri (Body)"/>
      </rPr>
      <t>Male</t>
    </r>
    <r>
      <rPr>
        <sz val="14"/>
        <color theme="1"/>
        <rFont val="Calibri"/>
        <family val="2"/>
        <scheme val="minor"/>
      </rPr>
      <t>-</t>
    </r>
    <r>
      <rPr>
        <i/>
        <sz val="14"/>
        <color theme="1"/>
        <rFont val="Calibri"/>
        <family val="2"/>
        <scheme val="minor"/>
      </rPr>
      <t>MMTV-PyMT</t>
    </r>
  </si>
  <si>
    <r>
      <t>Female-</t>
    </r>
    <r>
      <rPr>
        <i/>
        <sz val="14"/>
        <color theme="1"/>
        <rFont val="Calibri (Body)"/>
      </rPr>
      <t>hBRD4-L/+-MMTV-Cre-PyMT</t>
    </r>
  </si>
  <si>
    <t>(1 mL Lyse Rxn Sol.)</t>
  </si>
  <si>
    <t>B6-WT</t>
  </si>
  <si>
    <r>
      <t xml:space="preserve">Pass </t>
    </r>
    <r>
      <rPr>
        <sz val="14"/>
        <color theme="1"/>
        <rFont val="Calibri (Body)"/>
      </rPr>
      <t>or</t>
    </r>
    <r>
      <rPr>
        <sz val="14"/>
        <color rgb="FF00B050"/>
        <rFont val="Calibri"/>
        <family val="2"/>
        <scheme val="minor"/>
      </rPr>
      <t xml:space="preserve"> </t>
    </r>
    <r>
      <rPr>
        <sz val="14"/>
        <color rgb="FFFF0000"/>
        <rFont val="Calibri (Body)"/>
      </rPr>
      <t>Fail</t>
    </r>
  </si>
  <si>
    <t>(1 mL Lysis Rxn Sol.)</t>
  </si>
  <si>
    <t>(1000 µL Lysis Rxn Sol.)</t>
  </si>
  <si>
    <t>(20 µL Proteinase K Sol.)</t>
  </si>
  <si>
    <t>BRD4-L/L</t>
  </si>
  <si>
    <t>MMTV-Cre</t>
  </si>
  <si>
    <t>MMTV-PyMT</t>
  </si>
  <si>
    <r>
      <t>Volume Required (</t>
    </r>
    <r>
      <rPr>
        <b/>
        <i/>
        <sz val="14"/>
        <color theme="1"/>
        <rFont val="Calibri"/>
        <family val="2"/>
        <scheme val="minor"/>
      </rPr>
      <t>BRD4-L</t>
    </r>
    <r>
      <rPr>
        <b/>
        <sz val="14"/>
        <color theme="1"/>
        <rFont val="Calibri"/>
        <family val="2"/>
        <scheme val="minor"/>
      </rPr>
      <t>)</t>
    </r>
  </si>
  <si>
    <r>
      <t xml:space="preserve">Total Volume Required </t>
    </r>
    <r>
      <rPr>
        <b/>
        <i/>
        <sz val="14"/>
        <color theme="1"/>
        <rFont val="Calibri"/>
        <family val="2"/>
        <scheme val="minor"/>
      </rPr>
      <t>BRD4-L</t>
    </r>
    <r>
      <rPr>
        <b/>
        <sz val="14"/>
        <color theme="1"/>
        <rFont val="Calibri"/>
        <family val="2"/>
        <scheme val="minor"/>
      </rPr>
      <t xml:space="preserve"> (µL) </t>
    </r>
  </si>
  <si>
    <r>
      <t>Volume Required (</t>
    </r>
    <r>
      <rPr>
        <b/>
        <i/>
        <sz val="14"/>
        <color theme="1"/>
        <rFont val="Calibri"/>
        <family val="2"/>
        <scheme val="minor"/>
      </rPr>
      <t>BRD4-S</t>
    </r>
    <r>
      <rPr>
        <b/>
        <sz val="14"/>
        <color theme="1"/>
        <rFont val="Calibri"/>
        <family val="2"/>
        <scheme val="minor"/>
      </rPr>
      <t>)</t>
    </r>
  </si>
  <si>
    <r>
      <t xml:space="preserve">Total Volume Required      </t>
    </r>
    <r>
      <rPr>
        <b/>
        <i/>
        <sz val="14"/>
        <color theme="1"/>
        <rFont val="Calibri"/>
        <family val="2"/>
        <scheme val="minor"/>
      </rPr>
      <t>BRD4-S</t>
    </r>
    <r>
      <rPr>
        <b/>
        <sz val="14"/>
        <color theme="1"/>
        <rFont val="Calibri"/>
        <family val="2"/>
        <scheme val="minor"/>
      </rPr>
      <t xml:space="preserve"> (µL)</t>
    </r>
  </si>
  <si>
    <r>
      <t>Volume Required (</t>
    </r>
    <r>
      <rPr>
        <b/>
        <i/>
        <sz val="14"/>
        <color theme="1"/>
        <rFont val="Calibri"/>
        <family val="2"/>
        <scheme val="minor"/>
      </rPr>
      <t>Rosa26</t>
    </r>
    <r>
      <rPr>
        <b/>
        <sz val="14"/>
        <color theme="1"/>
        <rFont val="Calibri"/>
        <family val="2"/>
        <scheme val="minor"/>
      </rPr>
      <t>)</t>
    </r>
  </si>
  <si>
    <r>
      <rPr>
        <b/>
        <i/>
        <sz val="14"/>
        <rFont val="Calibri"/>
        <family val="2"/>
        <scheme val="minor"/>
      </rPr>
      <t>BRD4-L</t>
    </r>
    <r>
      <rPr>
        <b/>
        <sz val="14"/>
        <rFont val="Calibri"/>
        <family val="2"/>
        <scheme val="minor"/>
      </rPr>
      <t xml:space="preserve"> Primer </t>
    </r>
  </si>
  <si>
    <r>
      <rPr>
        <b/>
        <i/>
        <sz val="14"/>
        <rFont val="Calibri"/>
        <family val="2"/>
        <scheme val="minor"/>
      </rPr>
      <t>BRD4-S</t>
    </r>
    <r>
      <rPr>
        <b/>
        <sz val="14"/>
        <rFont val="Calibri"/>
        <family val="2"/>
        <scheme val="minor"/>
      </rPr>
      <t xml:space="preserve"> Primer</t>
    </r>
  </si>
  <si>
    <r>
      <rPr>
        <b/>
        <i/>
        <sz val="14"/>
        <rFont val="Calibri"/>
        <family val="2"/>
        <scheme val="minor"/>
      </rPr>
      <t>Rosa26</t>
    </r>
    <r>
      <rPr>
        <b/>
        <sz val="14"/>
        <rFont val="Calibri"/>
        <family val="2"/>
        <scheme val="minor"/>
      </rPr>
      <t xml:space="preserve"> Primer</t>
    </r>
  </si>
  <si>
    <t>Required Reagent Volumes</t>
  </si>
  <si>
    <t>Total Volume Needed (µL)</t>
  </si>
  <si>
    <t>Add comments about PCR outcome or cage re-arrangement.</t>
  </si>
  <si>
    <t>DD-MMM-YYYY</t>
  </si>
  <si>
    <r>
      <rPr>
        <b/>
        <i/>
        <sz val="16"/>
        <color theme="0"/>
        <rFont val="Calibri"/>
        <family val="2"/>
        <scheme val="minor"/>
      </rPr>
      <t>BRD4</t>
    </r>
    <r>
      <rPr>
        <b/>
        <sz val="16"/>
        <color theme="0"/>
        <rFont val="Calibri"/>
        <family val="2"/>
        <scheme val="minor"/>
      </rPr>
      <t xml:space="preserve"> Master Mix Preparation Schemes</t>
    </r>
  </si>
  <si>
    <r>
      <t xml:space="preserve">Other PCR Master Mix Preparation Schemes – </t>
    </r>
    <r>
      <rPr>
        <b/>
        <i/>
        <sz val="16"/>
        <color theme="0"/>
        <rFont val="Calibri"/>
        <family val="2"/>
        <scheme val="minor"/>
      </rPr>
      <t>Rosa26</t>
    </r>
    <r>
      <rPr>
        <b/>
        <sz val="16"/>
        <color theme="0"/>
        <rFont val="Calibri"/>
        <family val="2"/>
        <scheme val="minor"/>
      </rPr>
      <t xml:space="preserve">, </t>
    </r>
    <r>
      <rPr>
        <b/>
        <i/>
        <sz val="16"/>
        <color theme="0"/>
        <rFont val="Calibri"/>
        <family val="2"/>
        <scheme val="minor"/>
      </rPr>
      <t>MMTV-Cre</t>
    </r>
    <r>
      <rPr>
        <b/>
        <sz val="16"/>
        <color theme="0"/>
        <rFont val="Calibri"/>
        <family val="2"/>
        <scheme val="minor"/>
      </rPr>
      <t xml:space="preserve">, and </t>
    </r>
    <r>
      <rPr>
        <b/>
        <i/>
        <sz val="16"/>
        <color theme="0"/>
        <rFont val="Calibri"/>
        <family val="2"/>
        <scheme val="minor"/>
      </rPr>
      <t>MMTV-PyMT</t>
    </r>
  </si>
  <si>
    <t>Lysis Reaction Working Solution</t>
  </si>
  <si>
    <t xml:space="preserve">Add information concerning the PCR protocol and primers used, as well as any other experimental design modifications or pertinent information. </t>
  </si>
  <si>
    <t xml:space="preserve">Based on experimental results, add comments concerning any changes that need to be made to the experimental procedure, techniques used, or any other miscellaneous information. </t>
  </si>
  <si>
    <t xml:space="preserve">*Numbers correspond to the numbers written on each individual PCR tube. </t>
  </si>
  <si>
    <t>*PCR Tubes Needed</t>
  </si>
  <si>
    <t xml:space="preserve">Type genotype here. </t>
  </si>
  <si>
    <t>hBRD4-S</t>
  </si>
  <si>
    <r>
      <t>Female-</t>
    </r>
    <r>
      <rPr>
        <i/>
        <sz val="14"/>
        <color theme="1"/>
        <rFont val="Calibri"/>
        <family val="2"/>
        <scheme val="minor"/>
      </rPr>
      <t>hBRD4-L/S</t>
    </r>
  </si>
  <si>
    <r>
      <t>Female-</t>
    </r>
    <r>
      <rPr>
        <i/>
        <sz val="14"/>
        <color theme="1"/>
        <rFont val="Calibri (Body)"/>
      </rPr>
      <t>hBRD4-S/+-MMTV-Cre-PyMT</t>
    </r>
  </si>
  <si>
    <t>BRD4-S/S</t>
  </si>
  <si>
    <r>
      <t>Female-</t>
    </r>
    <r>
      <rPr>
        <i/>
        <sz val="14"/>
        <color theme="1"/>
        <rFont val="Calibri"/>
        <family val="2"/>
        <scheme val="minor"/>
      </rPr>
      <t xml:space="preserve">hBRD4-S/+ </t>
    </r>
    <r>
      <rPr>
        <sz val="14"/>
        <color theme="1"/>
        <rFont val="Calibri"/>
        <family val="2"/>
        <scheme val="minor"/>
      </rPr>
      <t xml:space="preserve">or </t>
    </r>
    <r>
      <rPr>
        <i/>
        <sz val="14"/>
        <color theme="1"/>
        <rFont val="Calibri"/>
        <family val="2"/>
        <scheme val="minor"/>
      </rPr>
      <t>-S/S</t>
    </r>
  </si>
  <si>
    <t>Table 4. Mouse Genotyping Matrix Spreadsheet</t>
  </si>
  <si>
    <t>hBRD4-Pan</t>
  </si>
  <si>
    <r>
      <t>Volume Required (</t>
    </r>
    <r>
      <rPr>
        <b/>
        <i/>
        <sz val="14"/>
        <color theme="1"/>
        <rFont val="Calibri"/>
        <family val="2"/>
        <scheme val="minor"/>
      </rPr>
      <t>BRD4-Pan</t>
    </r>
    <r>
      <rPr>
        <b/>
        <sz val="14"/>
        <color theme="1"/>
        <rFont val="Calibri"/>
        <family val="2"/>
        <scheme val="minor"/>
      </rPr>
      <t>)</t>
    </r>
  </si>
  <si>
    <r>
      <t xml:space="preserve">Total Volume Required </t>
    </r>
    <r>
      <rPr>
        <b/>
        <i/>
        <sz val="14"/>
        <color theme="1"/>
        <rFont val="Calibri"/>
        <family val="2"/>
        <scheme val="minor"/>
      </rPr>
      <t>BRD4-Pan</t>
    </r>
    <r>
      <rPr>
        <b/>
        <sz val="14"/>
        <color theme="1"/>
        <rFont val="Calibri"/>
        <family val="2"/>
        <scheme val="minor"/>
      </rPr>
      <t xml:space="preserve"> (µL)</t>
    </r>
  </si>
  <si>
    <r>
      <t xml:space="preserve">Total Volume Required </t>
    </r>
    <r>
      <rPr>
        <b/>
        <i/>
        <sz val="14"/>
        <color theme="1"/>
        <rFont val="Calibri"/>
        <family val="2"/>
        <scheme val="minor"/>
      </rPr>
      <t>Rosa26</t>
    </r>
    <r>
      <rPr>
        <b/>
        <sz val="14"/>
        <color theme="1"/>
        <rFont val="Calibri"/>
        <family val="2"/>
        <scheme val="minor"/>
      </rPr>
      <t xml:space="preserve"> (µL)</t>
    </r>
  </si>
  <si>
    <r>
      <t>Volume Required (</t>
    </r>
    <r>
      <rPr>
        <b/>
        <i/>
        <sz val="14"/>
        <color theme="1"/>
        <rFont val="Calibri"/>
        <family val="2"/>
        <scheme val="minor"/>
      </rPr>
      <t>MMTV-Cre</t>
    </r>
    <r>
      <rPr>
        <b/>
        <sz val="14"/>
        <color theme="1"/>
        <rFont val="Calibri"/>
        <family val="2"/>
        <scheme val="minor"/>
      </rPr>
      <t>)</t>
    </r>
  </si>
  <si>
    <r>
      <t xml:space="preserve">Total Volume Required </t>
    </r>
    <r>
      <rPr>
        <b/>
        <i/>
        <sz val="14"/>
        <color theme="1"/>
        <rFont val="Calibri"/>
        <family val="2"/>
        <scheme val="minor"/>
      </rPr>
      <t>MMTV-Cre</t>
    </r>
    <r>
      <rPr>
        <b/>
        <sz val="14"/>
        <color theme="1"/>
        <rFont val="Calibri"/>
        <family val="2"/>
        <scheme val="minor"/>
      </rPr>
      <t xml:space="preserve"> (µL)</t>
    </r>
  </si>
  <si>
    <r>
      <t>Volume Required (</t>
    </r>
    <r>
      <rPr>
        <b/>
        <i/>
        <sz val="14"/>
        <color theme="1"/>
        <rFont val="Calibri"/>
        <family val="2"/>
        <scheme val="minor"/>
      </rPr>
      <t>MMTV-PyMT</t>
    </r>
    <r>
      <rPr>
        <b/>
        <sz val="14"/>
        <color theme="1"/>
        <rFont val="Calibri"/>
        <family val="2"/>
        <scheme val="minor"/>
      </rPr>
      <t>)</t>
    </r>
  </si>
  <si>
    <r>
      <t xml:space="preserve">Total Volume Required </t>
    </r>
    <r>
      <rPr>
        <b/>
        <i/>
        <sz val="14"/>
        <color theme="1"/>
        <rFont val="Calibri"/>
        <family val="2"/>
        <scheme val="minor"/>
      </rPr>
      <t>MMTV-PyMT</t>
    </r>
    <r>
      <rPr>
        <b/>
        <sz val="14"/>
        <color theme="1"/>
        <rFont val="Calibri"/>
        <family val="2"/>
        <scheme val="minor"/>
      </rPr>
      <t xml:space="preserve"> (µL)</t>
    </r>
  </si>
  <si>
    <r>
      <rPr>
        <b/>
        <i/>
        <sz val="14"/>
        <rFont val="Calibri"/>
        <family val="2"/>
        <scheme val="minor"/>
      </rPr>
      <t xml:space="preserve">BRD4-Pan </t>
    </r>
    <r>
      <rPr>
        <b/>
        <sz val="14"/>
        <rFont val="Calibri"/>
        <family val="2"/>
        <scheme val="minor"/>
      </rPr>
      <t>Primer</t>
    </r>
  </si>
  <si>
    <r>
      <rPr>
        <b/>
        <i/>
        <sz val="14"/>
        <rFont val="Calibri"/>
        <family val="2"/>
        <scheme val="minor"/>
      </rPr>
      <t>MMTV-Cre</t>
    </r>
    <r>
      <rPr>
        <b/>
        <sz val="14"/>
        <rFont val="Calibri"/>
        <family val="2"/>
        <scheme val="minor"/>
      </rPr>
      <t xml:space="preserve"> Primer</t>
    </r>
  </si>
  <si>
    <r>
      <rPr>
        <b/>
        <i/>
        <sz val="14"/>
        <rFont val="Calibri"/>
        <family val="2"/>
        <scheme val="minor"/>
      </rPr>
      <t>MMTV-PyMT</t>
    </r>
    <r>
      <rPr>
        <b/>
        <sz val="14"/>
        <rFont val="Calibri"/>
        <family val="2"/>
        <scheme val="minor"/>
      </rPr>
      <t xml:space="preserve"> Primer</t>
    </r>
  </si>
  <si>
    <r>
      <t>Female-</t>
    </r>
    <r>
      <rPr>
        <i/>
        <sz val="14"/>
        <color theme="1"/>
        <rFont val="Calibri (Body)"/>
      </rPr>
      <t>MMTV-Cre</t>
    </r>
  </si>
  <si>
    <r>
      <rPr>
        <sz val="14"/>
        <color theme="1"/>
        <rFont val="Calibri (Body)"/>
      </rPr>
      <t>Male-</t>
    </r>
    <r>
      <rPr>
        <i/>
        <sz val="14"/>
        <color theme="1"/>
        <rFont val="Calibri"/>
        <family val="2"/>
        <scheme val="minor"/>
      </rPr>
      <t>MMTV-Cre-PyMT</t>
    </r>
  </si>
  <si>
    <t>Table 5. PCR Master Mix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</si>
</sst>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 (Body)"/>
    </font>
    <font>
      <i/>
      <sz val="14"/>
      <color theme="1"/>
      <name val="Calibri (Body)"/>
    </font>
    <font>
      <sz val="14"/>
      <color rgb="FF00B050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0"/>
      <name val="Calibri"/>
      <family val="2"/>
      <scheme val="minor"/>
    </font>
    <font>
      <sz val="14"/>
      <color rgb="FFFF0000"/>
      <name val="Calibri (Body)"/>
    </font>
    <font>
      <i/>
      <sz val="14"/>
      <color theme="1"/>
      <name val="Calibri"/>
      <family val="2"/>
    </font>
    <font>
      <b/>
      <sz val="2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Arial"/>
      <family val="2"/>
    </font>
    <font>
      <i/>
      <sz val="14"/>
      <color theme="5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13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vertical="center"/>
    </xf>
    <xf numFmtId="0" fontId="15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/>
    <xf numFmtId="0" fontId="7" fillId="0" borderId="3" xfId="0" applyFont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/>
    </xf>
    <xf numFmtId="15" fontId="21" fillId="0" borderId="0" xfId="0" applyNumberFormat="1" applyFont="1" applyBorder="1" applyAlignment="1">
      <alignment horizontal="center"/>
    </xf>
    <xf numFmtId="0" fontId="7" fillId="7" borderId="3" xfId="0" applyFont="1" applyFill="1" applyBorder="1"/>
    <xf numFmtId="0" fontId="2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12" xfId="0" applyBorder="1"/>
    <xf numFmtId="0" fontId="9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7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0" fontId="25" fillId="7" borderId="3" xfId="0" quotePrefix="1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7" fillId="7" borderId="3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 readingOrder="1"/>
    </xf>
    <xf numFmtId="0" fontId="13" fillId="7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7" borderId="8" xfId="0" quotePrefix="1" applyFont="1" applyFill="1" applyBorder="1" applyAlignment="1">
      <alignment horizontal="center" vertical="center" wrapText="1"/>
    </xf>
    <xf numFmtId="0" fontId="12" fillId="7" borderId="10" xfId="0" quotePrefix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0"/>
  <sheetViews>
    <sheetView showGridLines="0" topLeftCell="A32" zoomScale="50" zoomScaleNormal="100" workbookViewId="0">
      <selection activeCell="Q1" sqref="A1:Q66"/>
    </sheetView>
  </sheetViews>
  <sheetFormatPr baseColWidth="10" defaultColWidth="8.83203125" defaultRowHeight="19" x14ac:dyDescent="0.25"/>
  <cols>
    <col min="1" max="1" width="11.5" customWidth="1"/>
    <col min="2" max="2" width="11.83203125" customWidth="1"/>
    <col min="3" max="3" width="11.5" customWidth="1"/>
    <col min="4" max="4" width="11" customWidth="1"/>
    <col min="5" max="5" width="10.83203125" style="1" customWidth="1"/>
    <col min="6" max="6" width="13" customWidth="1"/>
    <col min="7" max="7" width="10.83203125" customWidth="1"/>
    <col min="8" max="8" width="12.5" customWidth="1"/>
    <col min="9" max="9" width="8.33203125" customWidth="1"/>
    <col min="10" max="10" width="8.83203125" customWidth="1"/>
    <col min="11" max="11" width="44.83203125" style="8" customWidth="1"/>
    <col min="12" max="12" width="12.6640625" style="6" customWidth="1"/>
    <col min="13" max="13" width="9.1640625" customWidth="1"/>
    <col min="14" max="14" width="42.83203125" customWidth="1"/>
    <col min="16" max="16" width="16" customWidth="1"/>
    <col min="17" max="17" width="21.6640625" customWidth="1"/>
    <col min="18" max="18" width="10.5" customWidth="1"/>
    <col min="19" max="19" width="11.33203125" customWidth="1"/>
    <col min="20" max="20" width="64.5" customWidth="1"/>
    <col min="21" max="21" width="63.1640625" customWidth="1"/>
    <col min="22" max="22" width="45.1640625" customWidth="1"/>
    <col min="23" max="23" width="69.1640625" customWidth="1"/>
    <col min="24" max="24" width="38.5" customWidth="1"/>
    <col min="25" max="25" width="35.5" customWidth="1"/>
    <col min="26" max="26" width="46.1640625" customWidth="1"/>
  </cols>
  <sheetData>
    <row r="1" spans="1:17" s="1" customFormat="1" x14ac:dyDescent="0.25">
      <c r="A1" s="41"/>
      <c r="K1" s="8"/>
      <c r="L1" s="6"/>
    </row>
    <row r="2" spans="1:17" ht="28" customHeight="1" x14ac:dyDescent="0.3">
      <c r="A2" s="69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P2" s="36" t="s">
        <v>14</v>
      </c>
      <c r="Q2" s="37" t="s">
        <v>55</v>
      </c>
    </row>
    <row r="3" spans="1:17" ht="20" customHeight="1" x14ac:dyDescent="0.2">
      <c r="A3" s="75" t="s">
        <v>0</v>
      </c>
      <c r="B3" s="75" t="s">
        <v>1</v>
      </c>
      <c r="C3" s="76" t="s">
        <v>2</v>
      </c>
      <c r="D3" s="77" t="s">
        <v>62</v>
      </c>
      <c r="E3" s="77"/>
      <c r="F3" s="77"/>
      <c r="G3" s="77"/>
      <c r="H3" s="77"/>
      <c r="I3" s="77"/>
      <c r="J3" s="80" t="s">
        <v>3</v>
      </c>
      <c r="K3" s="80"/>
      <c r="L3" s="42" t="s">
        <v>30</v>
      </c>
      <c r="M3" s="42"/>
      <c r="N3" s="42"/>
    </row>
    <row r="4" spans="1:17" ht="24.75" customHeight="1" x14ac:dyDescent="0.2">
      <c r="A4" s="75"/>
      <c r="B4" s="75"/>
      <c r="C4" s="76"/>
      <c r="D4" s="78" t="s">
        <v>19</v>
      </c>
      <c r="E4" s="78" t="s">
        <v>64</v>
      </c>
      <c r="F4" s="78" t="s">
        <v>70</v>
      </c>
      <c r="G4" s="78" t="s">
        <v>42</v>
      </c>
      <c r="H4" s="78" t="s">
        <v>43</v>
      </c>
      <c r="I4" s="78" t="s">
        <v>31</v>
      </c>
      <c r="J4" s="80"/>
      <c r="K4" s="80"/>
      <c r="L4" s="42"/>
      <c r="M4" s="42"/>
      <c r="N4" s="42"/>
    </row>
    <row r="5" spans="1:17" ht="19" customHeight="1" x14ac:dyDescent="0.2">
      <c r="A5" s="75"/>
      <c r="B5" s="75"/>
      <c r="C5" s="76"/>
      <c r="D5" s="78"/>
      <c r="E5" s="79"/>
      <c r="F5" s="78"/>
      <c r="G5" s="78"/>
      <c r="H5" s="78"/>
      <c r="I5" s="78"/>
      <c r="J5" s="80"/>
      <c r="K5" s="80"/>
      <c r="L5" s="42"/>
      <c r="M5" s="42"/>
      <c r="N5" s="42"/>
    </row>
    <row r="6" spans="1:17" s="1" customFormat="1" ht="21" customHeight="1" x14ac:dyDescent="0.2">
      <c r="A6" s="49">
        <v>1390701</v>
      </c>
      <c r="B6" s="66"/>
      <c r="C6" s="66"/>
      <c r="D6" s="66"/>
      <c r="E6" s="66"/>
      <c r="F6" s="66"/>
      <c r="G6" s="66"/>
      <c r="H6" s="66"/>
      <c r="I6" s="66"/>
      <c r="J6" s="20" t="s">
        <v>15</v>
      </c>
      <c r="K6" s="72" t="s">
        <v>32</v>
      </c>
      <c r="L6" s="72"/>
      <c r="M6" s="72"/>
      <c r="N6" s="72"/>
    </row>
    <row r="7" spans="1:17" s="1" customFormat="1" ht="21" customHeight="1" x14ac:dyDescent="0.2">
      <c r="A7" s="49"/>
      <c r="B7" s="21">
        <v>2255</v>
      </c>
      <c r="C7" s="21" t="s">
        <v>17</v>
      </c>
      <c r="D7" s="22">
        <v>1</v>
      </c>
      <c r="E7" s="22"/>
      <c r="F7" s="27">
        <v>11</v>
      </c>
      <c r="G7" s="22"/>
      <c r="H7" s="22"/>
      <c r="I7" s="22">
        <v>30</v>
      </c>
      <c r="J7" s="64" t="s">
        <v>63</v>
      </c>
      <c r="K7" s="65"/>
      <c r="L7" s="62" t="s">
        <v>54</v>
      </c>
      <c r="M7" s="62"/>
      <c r="N7" s="62"/>
    </row>
    <row r="8" spans="1:17" s="1" customFormat="1" ht="21" customHeight="1" x14ac:dyDescent="0.2">
      <c r="A8" s="49">
        <v>1390702</v>
      </c>
      <c r="B8" s="66"/>
      <c r="C8" s="66"/>
      <c r="D8" s="66"/>
      <c r="E8" s="66"/>
      <c r="F8" s="66"/>
      <c r="G8" s="66"/>
      <c r="H8" s="66"/>
      <c r="I8" s="66"/>
      <c r="J8" s="20" t="s">
        <v>15</v>
      </c>
      <c r="K8" s="72" t="s">
        <v>68</v>
      </c>
      <c r="L8" s="72"/>
      <c r="M8" s="72"/>
      <c r="N8" s="72"/>
    </row>
    <row r="9" spans="1:17" s="1" customFormat="1" ht="21" customHeight="1" x14ac:dyDescent="0.2">
      <c r="A9" s="49"/>
      <c r="B9" s="21">
        <v>2257</v>
      </c>
      <c r="C9" s="21" t="s">
        <v>17</v>
      </c>
      <c r="D9" s="23"/>
      <c r="E9" s="22">
        <v>6</v>
      </c>
      <c r="F9" s="27">
        <v>12</v>
      </c>
      <c r="G9" s="22"/>
      <c r="H9" s="22"/>
      <c r="I9" s="22">
        <v>31</v>
      </c>
      <c r="J9" s="64" t="s">
        <v>63</v>
      </c>
      <c r="K9" s="65"/>
      <c r="L9" s="62" t="s">
        <v>54</v>
      </c>
      <c r="M9" s="62"/>
      <c r="N9" s="62"/>
    </row>
    <row r="10" spans="1:17" s="1" customFormat="1" ht="21" customHeight="1" x14ac:dyDescent="0.2">
      <c r="A10" s="49">
        <v>1390709</v>
      </c>
      <c r="B10" s="66"/>
      <c r="C10" s="66"/>
      <c r="D10" s="66"/>
      <c r="E10" s="66"/>
      <c r="F10" s="66"/>
      <c r="G10" s="66"/>
      <c r="H10" s="66"/>
      <c r="I10" s="66"/>
      <c r="J10" s="20" t="s">
        <v>15</v>
      </c>
      <c r="K10" s="72" t="s">
        <v>65</v>
      </c>
      <c r="L10" s="72"/>
      <c r="M10" s="72"/>
      <c r="N10" s="72"/>
    </row>
    <row r="11" spans="1:17" s="1" customFormat="1" ht="21" customHeight="1" x14ac:dyDescent="0.2">
      <c r="A11" s="49"/>
      <c r="B11" s="24">
        <v>2262</v>
      </c>
      <c r="C11" s="25" t="s">
        <v>18</v>
      </c>
      <c r="D11" s="25">
        <v>2</v>
      </c>
      <c r="E11" s="25">
        <v>7</v>
      </c>
      <c r="F11" s="27">
        <v>13</v>
      </c>
      <c r="G11" s="26"/>
      <c r="H11" s="25"/>
      <c r="I11" s="27">
        <v>32</v>
      </c>
      <c r="J11" s="64" t="s">
        <v>63</v>
      </c>
      <c r="K11" s="65"/>
      <c r="L11" s="62" t="s">
        <v>54</v>
      </c>
      <c r="M11" s="62"/>
      <c r="N11" s="62"/>
    </row>
    <row r="12" spans="1:17" s="1" customFormat="1" ht="21" customHeight="1" x14ac:dyDescent="0.2">
      <c r="A12" s="49">
        <v>1390711</v>
      </c>
      <c r="B12" s="66"/>
      <c r="C12" s="66"/>
      <c r="D12" s="66"/>
      <c r="E12" s="66"/>
      <c r="F12" s="66"/>
      <c r="G12" s="66"/>
      <c r="H12" s="66"/>
      <c r="I12" s="66"/>
      <c r="J12" s="20" t="s">
        <v>15</v>
      </c>
      <c r="K12" s="73" t="s">
        <v>81</v>
      </c>
      <c r="L12" s="73"/>
      <c r="M12" s="73"/>
      <c r="N12" s="73"/>
    </row>
    <row r="13" spans="1:17" s="1" customFormat="1" ht="21" customHeight="1" x14ac:dyDescent="0.2">
      <c r="A13" s="49"/>
      <c r="B13" s="21">
        <v>2291</v>
      </c>
      <c r="C13" s="22" t="s">
        <v>16</v>
      </c>
      <c r="D13" s="22"/>
      <c r="E13" s="22"/>
      <c r="F13" s="22"/>
      <c r="G13" s="27">
        <v>18</v>
      </c>
      <c r="H13" s="22"/>
      <c r="I13" s="22"/>
      <c r="J13" s="64" t="s">
        <v>63</v>
      </c>
      <c r="K13" s="65"/>
      <c r="L13" s="62" t="s">
        <v>54</v>
      </c>
      <c r="M13" s="62"/>
      <c r="N13" s="62"/>
    </row>
    <row r="14" spans="1:17" s="1" customFormat="1" ht="21" customHeight="1" x14ac:dyDescent="0.2">
      <c r="A14" s="49">
        <v>1390714</v>
      </c>
      <c r="B14" s="66"/>
      <c r="C14" s="66"/>
      <c r="D14" s="66"/>
      <c r="E14" s="66"/>
      <c r="F14" s="66"/>
      <c r="G14" s="66"/>
      <c r="H14" s="66"/>
      <c r="I14" s="66"/>
      <c r="J14" s="20" t="s">
        <v>15</v>
      </c>
      <c r="K14" s="72" t="s">
        <v>33</v>
      </c>
      <c r="L14" s="72"/>
      <c r="M14" s="72"/>
      <c r="N14" s="72"/>
    </row>
    <row r="15" spans="1:17" s="1" customFormat="1" ht="21" customHeight="1" x14ac:dyDescent="0.2">
      <c r="A15" s="49"/>
      <c r="B15" s="21">
        <v>2278</v>
      </c>
      <c r="C15" s="22" t="s">
        <v>16</v>
      </c>
      <c r="D15" s="22"/>
      <c r="E15" s="22"/>
      <c r="F15" s="22"/>
      <c r="G15" s="22"/>
      <c r="H15" s="22">
        <v>24</v>
      </c>
      <c r="I15" s="22"/>
      <c r="J15" s="64" t="s">
        <v>63</v>
      </c>
      <c r="K15" s="65"/>
      <c r="L15" s="62" t="s">
        <v>54</v>
      </c>
      <c r="M15" s="62"/>
      <c r="N15" s="62"/>
    </row>
    <row r="16" spans="1:17" s="1" customFormat="1" ht="21" customHeight="1" x14ac:dyDescent="0.2">
      <c r="A16" s="49">
        <v>1390717</v>
      </c>
      <c r="B16" s="66"/>
      <c r="C16" s="66"/>
      <c r="D16" s="66"/>
      <c r="E16" s="66"/>
      <c r="F16" s="66"/>
      <c r="G16" s="66"/>
      <c r="H16" s="66"/>
      <c r="I16" s="66"/>
      <c r="J16" s="20" t="s">
        <v>15</v>
      </c>
      <c r="K16" s="72" t="s">
        <v>82</v>
      </c>
      <c r="L16" s="72"/>
      <c r="M16" s="72"/>
      <c r="N16" s="72"/>
    </row>
    <row r="17" spans="1:14" s="1" customFormat="1" ht="21" customHeight="1" x14ac:dyDescent="0.2">
      <c r="A17" s="49"/>
      <c r="B17" s="24">
        <v>2253</v>
      </c>
      <c r="C17" s="22" t="s">
        <v>17</v>
      </c>
      <c r="D17" s="22"/>
      <c r="E17" s="22"/>
      <c r="F17" s="22"/>
      <c r="G17" s="27">
        <v>19</v>
      </c>
      <c r="H17" s="22">
        <v>25</v>
      </c>
      <c r="I17" s="22"/>
      <c r="J17" s="64" t="s">
        <v>63</v>
      </c>
      <c r="K17" s="65"/>
      <c r="L17" s="62" t="s">
        <v>54</v>
      </c>
      <c r="M17" s="62"/>
      <c r="N17" s="62"/>
    </row>
    <row r="18" spans="1:14" s="1" customFormat="1" ht="21" customHeight="1" x14ac:dyDescent="0.2">
      <c r="A18" s="49">
        <v>1390719</v>
      </c>
      <c r="B18" s="66"/>
      <c r="C18" s="66"/>
      <c r="D18" s="66"/>
      <c r="E18" s="66"/>
      <c r="F18" s="66"/>
      <c r="G18" s="66"/>
      <c r="H18" s="66"/>
      <c r="I18" s="66"/>
      <c r="J18" s="20" t="s">
        <v>15</v>
      </c>
      <c r="K18" s="74" t="s">
        <v>34</v>
      </c>
      <c r="L18" s="74"/>
      <c r="M18" s="74"/>
      <c r="N18" s="74"/>
    </row>
    <row r="19" spans="1:14" s="1" customFormat="1" ht="21" customHeight="1" x14ac:dyDescent="0.2">
      <c r="A19" s="49"/>
      <c r="B19" s="24">
        <v>2236</v>
      </c>
      <c r="C19" s="22" t="s">
        <v>17</v>
      </c>
      <c r="D19" s="22">
        <v>3</v>
      </c>
      <c r="E19" s="22"/>
      <c r="F19" s="27">
        <v>14</v>
      </c>
      <c r="G19" s="27">
        <v>20</v>
      </c>
      <c r="H19" s="22">
        <v>26</v>
      </c>
      <c r="I19" s="22">
        <v>33</v>
      </c>
      <c r="J19" s="64" t="s">
        <v>63</v>
      </c>
      <c r="K19" s="65"/>
      <c r="L19" s="62" t="s">
        <v>54</v>
      </c>
      <c r="M19" s="62"/>
      <c r="N19" s="62"/>
    </row>
    <row r="20" spans="1:14" s="1" customFormat="1" ht="21" customHeight="1" x14ac:dyDescent="0.2">
      <c r="A20" s="49">
        <v>1390720</v>
      </c>
      <c r="B20" s="66"/>
      <c r="C20" s="66"/>
      <c r="D20" s="66"/>
      <c r="E20" s="66"/>
      <c r="F20" s="66"/>
      <c r="G20" s="66"/>
      <c r="H20" s="66"/>
      <c r="I20" s="66"/>
      <c r="J20" s="20" t="s">
        <v>15</v>
      </c>
      <c r="K20" s="28" t="s">
        <v>66</v>
      </c>
      <c r="L20" s="71"/>
      <c r="M20" s="71"/>
      <c r="N20" s="71"/>
    </row>
    <row r="21" spans="1:14" s="1" customFormat="1" ht="21" customHeight="1" x14ac:dyDescent="0.2">
      <c r="A21" s="49"/>
      <c r="B21" s="24">
        <v>2237</v>
      </c>
      <c r="C21" s="22" t="s">
        <v>17</v>
      </c>
      <c r="D21" s="22"/>
      <c r="E21" s="22">
        <v>8</v>
      </c>
      <c r="F21" s="27">
        <v>15</v>
      </c>
      <c r="G21" s="27">
        <v>21</v>
      </c>
      <c r="H21" s="22">
        <v>27</v>
      </c>
      <c r="I21" s="22">
        <v>34</v>
      </c>
      <c r="J21" s="64" t="s">
        <v>63</v>
      </c>
      <c r="K21" s="65"/>
      <c r="L21" s="62" t="s">
        <v>54</v>
      </c>
      <c r="M21" s="62"/>
      <c r="N21" s="62"/>
    </row>
    <row r="22" spans="1:14" s="1" customFormat="1" ht="19" customHeight="1" x14ac:dyDescent="0.2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</row>
    <row r="23" spans="1:14" s="1" customFormat="1" ht="21" customHeight="1" x14ac:dyDescent="0.2">
      <c r="A23" s="81" t="s">
        <v>20</v>
      </c>
      <c r="B23" s="67">
        <v>2101</v>
      </c>
      <c r="C23" s="68"/>
      <c r="D23" s="22">
        <v>4</v>
      </c>
      <c r="E23" s="22"/>
      <c r="F23" s="22"/>
      <c r="G23" s="22"/>
      <c r="H23" s="22"/>
      <c r="I23" s="31"/>
      <c r="J23" s="84" t="s">
        <v>41</v>
      </c>
      <c r="K23" s="85"/>
      <c r="L23" s="63" t="s">
        <v>37</v>
      </c>
      <c r="M23" s="63"/>
      <c r="N23" s="63"/>
    </row>
    <row r="24" spans="1:14" s="1" customFormat="1" ht="21" customHeight="1" x14ac:dyDescent="0.2">
      <c r="A24" s="82"/>
      <c r="B24" s="67">
        <v>2102</v>
      </c>
      <c r="C24" s="68"/>
      <c r="D24" s="22"/>
      <c r="E24" s="22">
        <v>9</v>
      </c>
      <c r="F24" s="22"/>
      <c r="G24" s="22"/>
      <c r="H24" s="22"/>
      <c r="I24" s="31"/>
      <c r="J24" s="84" t="s">
        <v>67</v>
      </c>
      <c r="K24" s="85"/>
      <c r="L24" s="63" t="s">
        <v>37</v>
      </c>
      <c r="M24" s="63"/>
      <c r="N24" s="63"/>
    </row>
    <row r="25" spans="1:14" s="1" customFormat="1" ht="21" customHeight="1" x14ac:dyDescent="0.2">
      <c r="A25" s="82"/>
      <c r="B25" s="67">
        <v>2101</v>
      </c>
      <c r="C25" s="68"/>
      <c r="D25" s="22"/>
      <c r="E25" s="22"/>
      <c r="F25" s="22">
        <v>16</v>
      </c>
      <c r="G25" s="22"/>
      <c r="H25" s="22"/>
      <c r="I25" s="31"/>
      <c r="J25" s="84" t="s">
        <v>41</v>
      </c>
      <c r="K25" s="85"/>
      <c r="L25" s="63" t="s">
        <v>37</v>
      </c>
      <c r="M25" s="63"/>
      <c r="N25" s="63"/>
    </row>
    <row r="26" spans="1:14" s="1" customFormat="1" ht="21" customHeight="1" x14ac:dyDescent="0.2">
      <c r="A26" s="82"/>
      <c r="B26" s="67">
        <v>2103</v>
      </c>
      <c r="C26" s="68"/>
      <c r="D26" s="22"/>
      <c r="E26" s="21"/>
      <c r="F26" s="21"/>
      <c r="G26" s="21">
        <v>22</v>
      </c>
      <c r="H26" s="22"/>
      <c r="I26" s="22"/>
      <c r="J26" s="84" t="s">
        <v>42</v>
      </c>
      <c r="K26" s="85"/>
      <c r="L26" s="63" t="s">
        <v>37</v>
      </c>
      <c r="M26" s="63"/>
      <c r="N26" s="63"/>
    </row>
    <row r="27" spans="1:14" s="1" customFormat="1" ht="21" customHeight="1" x14ac:dyDescent="0.2">
      <c r="A27" s="82"/>
      <c r="B27" s="67">
        <v>2104</v>
      </c>
      <c r="C27" s="68"/>
      <c r="D27" s="22"/>
      <c r="E27" s="22"/>
      <c r="F27" s="22"/>
      <c r="G27" s="22"/>
      <c r="H27" s="22">
        <v>28</v>
      </c>
      <c r="I27" s="22"/>
      <c r="J27" s="86" t="s">
        <v>43</v>
      </c>
      <c r="K27" s="87"/>
      <c r="L27" s="63" t="s">
        <v>37</v>
      </c>
      <c r="M27" s="63"/>
      <c r="N27" s="63"/>
    </row>
    <row r="28" spans="1:14" s="1" customFormat="1" ht="21" customHeight="1" x14ac:dyDescent="0.2">
      <c r="A28" s="83"/>
      <c r="B28" s="67">
        <v>2000</v>
      </c>
      <c r="C28" s="68"/>
      <c r="D28" s="22"/>
      <c r="E28" s="22"/>
      <c r="F28" s="22"/>
      <c r="G28" s="22"/>
      <c r="H28" s="22"/>
      <c r="I28" s="22">
        <v>35</v>
      </c>
      <c r="J28" s="86" t="s">
        <v>36</v>
      </c>
      <c r="K28" s="87"/>
      <c r="L28" s="63" t="s">
        <v>37</v>
      </c>
      <c r="M28" s="63"/>
      <c r="N28" s="63"/>
    </row>
    <row r="29" spans="1:14" s="1" customFormat="1" ht="21" customHeight="1" x14ac:dyDescent="0.2">
      <c r="A29" s="92" t="s">
        <v>21</v>
      </c>
      <c r="B29" s="67">
        <v>2000</v>
      </c>
      <c r="C29" s="68"/>
      <c r="D29" s="22">
        <v>5</v>
      </c>
      <c r="E29" s="22"/>
      <c r="F29" s="22"/>
      <c r="G29" s="22"/>
      <c r="H29" s="22"/>
      <c r="I29" s="22"/>
      <c r="J29" s="86" t="s">
        <v>36</v>
      </c>
      <c r="K29" s="87"/>
      <c r="L29" s="63" t="s">
        <v>37</v>
      </c>
      <c r="M29" s="63"/>
      <c r="N29" s="63"/>
    </row>
    <row r="30" spans="1:14" s="1" customFormat="1" ht="21" customHeight="1" x14ac:dyDescent="0.2">
      <c r="A30" s="92"/>
      <c r="B30" s="67">
        <v>2000</v>
      </c>
      <c r="C30" s="68"/>
      <c r="D30" s="22"/>
      <c r="E30" s="22">
        <v>10</v>
      </c>
      <c r="F30" s="22"/>
      <c r="G30" s="22"/>
      <c r="H30" s="22"/>
      <c r="I30" s="22"/>
      <c r="J30" s="86" t="s">
        <v>36</v>
      </c>
      <c r="K30" s="87"/>
      <c r="L30" s="63" t="s">
        <v>37</v>
      </c>
      <c r="M30" s="63"/>
      <c r="N30" s="63"/>
    </row>
    <row r="31" spans="1:14" s="1" customFormat="1" ht="21" customHeight="1" x14ac:dyDescent="0.2">
      <c r="A31" s="92"/>
      <c r="B31" s="67">
        <v>2000</v>
      </c>
      <c r="C31" s="68"/>
      <c r="D31" s="22"/>
      <c r="E31" s="22"/>
      <c r="F31" s="22">
        <v>17</v>
      </c>
      <c r="G31" s="22"/>
      <c r="H31" s="22"/>
      <c r="I31" s="22"/>
      <c r="J31" s="86" t="s">
        <v>36</v>
      </c>
      <c r="K31" s="87"/>
      <c r="L31" s="63" t="s">
        <v>37</v>
      </c>
      <c r="M31" s="63"/>
      <c r="N31" s="63"/>
    </row>
    <row r="32" spans="1:14" s="1" customFormat="1" ht="21" customHeight="1" x14ac:dyDescent="0.2">
      <c r="A32" s="92"/>
      <c r="B32" s="67">
        <v>2000</v>
      </c>
      <c r="C32" s="68"/>
      <c r="D32" s="22"/>
      <c r="E32" s="22"/>
      <c r="F32" s="22"/>
      <c r="G32" s="22">
        <v>23</v>
      </c>
      <c r="H32" s="22"/>
      <c r="I32" s="22"/>
      <c r="J32" s="86" t="s">
        <v>36</v>
      </c>
      <c r="K32" s="87"/>
      <c r="L32" s="63" t="s">
        <v>37</v>
      </c>
      <c r="M32" s="63"/>
      <c r="N32" s="63"/>
    </row>
    <row r="33" spans="1:24" s="1" customFormat="1" ht="21" customHeight="1" x14ac:dyDescent="0.2">
      <c r="A33" s="92"/>
      <c r="B33" s="67">
        <v>2000</v>
      </c>
      <c r="C33" s="68"/>
      <c r="D33" s="22"/>
      <c r="E33" s="22"/>
      <c r="F33" s="22"/>
      <c r="G33" s="22"/>
      <c r="H33" s="22">
        <v>29</v>
      </c>
      <c r="I33" s="22"/>
      <c r="J33" s="86" t="s">
        <v>36</v>
      </c>
      <c r="K33" s="87"/>
      <c r="L33" s="63" t="s">
        <v>37</v>
      </c>
      <c r="M33" s="63"/>
      <c r="N33" s="63"/>
    </row>
    <row r="34" spans="1:24" s="1" customFormat="1" ht="21" customHeight="1" x14ac:dyDescent="0.25">
      <c r="A34" s="92"/>
      <c r="B34" s="93">
        <v>2101</v>
      </c>
      <c r="C34" s="94"/>
      <c r="D34" s="22"/>
      <c r="E34" s="22"/>
      <c r="F34" s="22"/>
      <c r="G34" s="22"/>
      <c r="H34" s="22"/>
      <c r="I34" s="22">
        <v>36</v>
      </c>
      <c r="J34" s="86" t="s">
        <v>41</v>
      </c>
      <c r="K34" s="87"/>
      <c r="L34" s="63" t="s">
        <v>37</v>
      </c>
      <c r="M34" s="63"/>
      <c r="N34" s="63"/>
      <c r="P34" s="10"/>
    </row>
    <row r="35" spans="1:24" s="1" customFormat="1" ht="21" customHeight="1" x14ac:dyDescent="0.2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1"/>
    </row>
    <row r="36" spans="1:24" s="1" customFormat="1" ht="21" customHeight="1" x14ac:dyDescent="0.2">
      <c r="A36" s="59" t="s">
        <v>5</v>
      </c>
      <c r="B36" s="60"/>
      <c r="C36" s="61"/>
      <c r="D36" s="29">
        <f t="shared" ref="D36:I36" si="0" xml:space="preserve"> COUNTA(D7,D9,D11,D13,D15,D17,D19,D21,D23:D34)</f>
        <v>5</v>
      </c>
      <c r="E36" s="29">
        <f t="shared" si="0"/>
        <v>5</v>
      </c>
      <c r="F36" s="29">
        <f xml:space="preserve"> COUNTA(F7,F9,F11,F13,F15,F17,F19,F21,F23:F34)</f>
        <v>7</v>
      </c>
      <c r="G36" s="29">
        <f t="shared" si="0"/>
        <v>6</v>
      </c>
      <c r="H36" s="29">
        <f t="shared" si="0"/>
        <v>6</v>
      </c>
      <c r="I36" s="29">
        <f t="shared" si="0"/>
        <v>7</v>
      </c>
      <c r="J36" s="53" t="s">
        <v>4</v>
      </c>
      <c r="K36" s="54"/>
      <c r="L36" s="89" t="s">
        <v>4</v>
      </c>
      <c r="M36" s="90"/>
      <c r="N36" s="91"/>
    </row>
    <row r="37" spans="1:24" s="1" customFormat="1" ht="21" customHeight="1" x14ac:dyDescent="0.2">
      <c r="A37" s="59" t="s">
        <v>6</v>
      </c>
      <c r="B37" s="60"/>
      <c r="C37" s="61"/>
      <c r="D37" s="30">
        <f>D36+D36*0.3</f>
        <v>6.5</v>
      </c>
      <c r="E37" s="30">
        <f t="shared" ref="E37:I37" si="1">E36+E36*0.3</f>
        <v>6.5</v>
      </c>
      <c r="F37" s="30">
        <f>F36+F36*0.3</f>
        <v>9.1</v>
      </c>
      <c r="G37" s="30">
        <f t="shared" si="1"/>
        <v>7.8</v>
      </c>
      <c r="H37" s="30">
        <f t="shared" si="1"/>
        <v>7.8</v>
      </c>
      <c r="I37" s="30">
        <f t="shared" si="1"/>
        <v>9.1</v>
      </c>
      <c r="J37" s="55"/>
      <c r="K37" s="56"/>
      <c r="L37" s="49" t="s">
        <v>13</v>
      </c>
      <c r="M37" s="49"/>
      <c r="N37" s="49"/>
    </row>
    <row r="38" spans="1:24" s="1" customFormat="1" ht="21" customHeight="1" x14ac:dyDescent="0.2">
      <c r="A38" s="58" t="s">
        <v>61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24" s="1" customFormat="1" ht="21" customHeight="1" x14ac:dyDescent="0.2">
      <c r="T39" s="8"/>
    </row>
    <row r="40" spans="1:24" s="1" customFormat="1" ht="21" customHeight="1" x14ac:dyDescent="0.25">
      <c r="A40" s="57" t="s">
        <v>22</v>
      </c>
      <c r="B40" s="57"/>
      <c r="C40" s="57"/>
      <c r="D40" s="57"/>
      <c r="E40" s="19"/>
      <c r="F40" s="19"/>
      <c r="G40" s="19"/>
      <c r="H40" s="19"/>
      <c r="I40" s="19"/>
      <c r="J40" s="19"/>
      <c r="K40" s="19"/>
      <c r="L40" s="10"/>
      <c r="M40" s="10"/>
      <c r="N40" s="10"/>
      <c r="O40" s="10"/>
      <c r="P40" s="10"/>
      <c r="Q40" s="10"/>
      <c r="R40" s="10"/>
      <c r="T40" s="8"/>
    </row>
    <row r="41" spans="1:24" s="1" customFormat="1" ht="21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T41" s="8"/>
    </row>
    <row r="42" spans="1:24" s="1" customFormat="1" ht="21" customHeight="1" x14ac:dyDescent="0.25">
      <c r="A42" s="9" t="str">
        <f>70 &amp; " µL"</f>
        <v>70 µL</v>
      </c>
      <c r="B42" s="9" t="s">
        <v>23</v>
      </c>
      <c r="C42" s="9" t="str">
        <f>COUNTA(B7,B9,B11,B13,B15,B17,B19,B21) &amp; " Samples"</f>
        <v>8 Samples</v>
      </c>
      <c r="D42" s="14" t="s">
        <v>24</v>
      </c>
      <c r="E42" s="52" t="str">
        <f>70*COUNTA(B7,B9,B11,B13,B15,B17,B19,B21)&amp;" µL of Direct PCR Lysis Reaction Solution"</f>
        <v>560 µL of Direct PCR Lysis Reaction Solution</v>
      </c>
      <c r="F42" s="52"/>
      <c r="G42" s="52"/>
      <c r="H42" s="52"/>
      <c r="I42" s="52"/>
      <c r="M42" s="13"/>
      <c r="N42" s="13"/>
      <c r="O42" s="13"/>
      <c r="P42" s="10"/>
      <c r="R42" s="8"/>
    </row>
    <row r="43" spans="1:24" s="1" customFormat="1" ht="21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T43" s="8"/>
    </row>
    <row r="44" spans="1:24" s="1" customFormat="1" ht="21" customHeight="1" x14ac:dyDescent="0.25">
      <c r="A44" s="57" t="s">
        <v>25</v>
      </c>
      <c r="B44" s="57"/>
      <c r="C44" s="57"/>
      <c r="D44" s="16"/>
      <c r="E44" s="19"/>
      <c r="F44" s="19"/>
      <c r="G44" s="19"/>
      <c r="H44" s="19"/>
      <c r="I44" s="19"/>
      <c r="J44" s="19"/>
      <c r="K44" s="19"/>
      <c r="L44" s="10"/>
      <c r="M44" s="10"/>
      <c r="N44" s="10"/>
      <c r="O44" s="10"/>
      <c r="P44" s="10"/>
      <c r="Q44" s="10"/>
      <c r="R44" s="10"/>
      <c r="T44" s="8"/>
    </row>
    <row r="45" spans="1:24" s="1" customFormat="1" ht="21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T45" s="8"/>
    </row>
    <row r="46" spans="1:24" s="1" customFormat="1" ht="21" customHeight="1" x14ac:dyDescent="0.25">
      <c r="A46" s="47" t="str">
        <f>"("&amp; 70*COUNTA(B7,B9,B11,B13,B15,B17,B19,B21) &amp; " µL Direct PCR Lysis Rxn Sol.)"</f>
        <v>(560 µL Direct PCR Lysis Rxn Sol.)</v>
      </c>
      <c r="B46" s="47"/>
      <c r="C46" s="47"/>
      <c r="D46" s="47"/>
      <c r="E46" s="45" t="s">
        <v>38</v>
      </c>
      <c r="F46" s="45"/>
      <c r="G46" s="45" t="s">
        <v>40</v>
      </c>
      <c r="H46" s="45"/>
      <c r="I46" s="45"/>
      <c r="J46" s="47" t="s">
        <v>24</v>
      </c>
      <c r="K46" s="48" t="str">
        <f>(70*COUNTA(B7,B9,B11,B13,B15,B17,B19,B21)*1/1000*20&amp;" µL Proteinase K Sol.")</f>
        <v>11.2 µL Proteinase K Sol.</v>
      </c>
      <c r="L46" s="16"/>
      <c r="M46" s="16"/>
      <c r="N46" s="32"/>
      <c r="O46" s="9"/>
      <c r="P46" s="9"/>
      <c r="V46" s="15"/>
      <c r="W46" s="12"/>
      <c r="X46" s="8"/>
    </row>
    <row r="47" spans="1:24" s="1" customFormat="1" ht="21" customHeight="1" x14ac:dyDescent="0.25">
      <c r="A47" s="10"/>
      <c r="B47" s="10"/>
      <c r="C47" s="10"/>
      <c r="E47" s="88" t="s">
        <v>39</v>
      </c>
      <c r="F47" s="88"/>
      <c r="G47" s="46" t="s">
        <v>35</v>
      </c>
      <c r="H47" s="46"/>
      <c r="I47" s="46"/>
      <c r="J47" s="47"/>
      <c r="K47" s="48"/>
      <c r="L47" s="16"/>
      <c r="M47" s="16"/>
      <c r="N47" s="32"/>
      <c r="O47" s="9"/>
      <c r="P47" s="9"/>
      <c r="Q47" s="9"/>
      <c r="R47" s="9"/>
      <c r="S47" s="9"/>
      <c r="T47" s="11"/>
      <c r="U47" s="15"/>
      <c r="V47" s="15"/>
      <c r="W47" s="12"/>
      <c r="X47" s="8"/>
    </row>
    <row r="48" spans="1:24" s="1" customFormat="1" ht="21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T48" s="8"/>
    </row>
    <row r="49" spans="1:18" s="1" customFormat="1" ht="21" customHeight="1" x14ac:dyDescent="0.25">
      <c r="A49" s="51" t="s">
        <v>58</v>
      </c>
      <c r="B49" s="51"/>
      <c r="C49" s="51"/>
      <c r="D49" s="18" t="s">
        <v>24</v>
      </c>
      <c r="E49" s="46" t="str">
        <f>(70*COUNTA(B7,B9,B11,B13,B15,B17,B19,B21)/1000) &amp; " mL of Direct PCR Lysis Rxn Sol."</f>
        <v>0.56 mL of Direct PCR Lysis Rxn Sol.</v>
      </c>
      <c r="F49" s="46"/>
      <c r="G49" s="46"/>
      <c r="H49" s="46"/>
      <c r="I49" s="9" t="s">
        <v>26</v>
      </c>
      <c r="J49" s="46" t="str">
        <f>K46</f>
        <v>11.2 µL Proteinase K Sol.</v>
      </c>
      <c r="K49" s="46"/>
      <c r="L49" s="32"/>
      <c r="M49" s="34"/>
      <c r="N49" s="33"/>
      <c r="O49" s="15"/>
      <c r="Q49" s="16"/>
      <c r="R49" s="8"/>
    </row>
    <row r="50" spans="1:18" s="1" customFormat="1" ht="21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6"/>
      <c r="P50" s="16"/>
      <c r="Q50" s="8"/>
    </row>
    <row r="51" spans="1:18" s="1" customFormat="1" ht="21" customHeight="1" x14ac:dyDescent="0.25">
      <c r="A51" s="50" t="s">
        <v>27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Q51" s="8"/>
    </row>
    <row r="52" spans="1:18" s="1" customFormat="1" ht="21" customHeight="1" x14ac:dyDescent="0.2">
      <c r="A52" s="44" t="s">
        <v>59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Q52" s="8"/>
    </row>
    <row r="53" spans="1:18" s="1" customFormat="1" ht="21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Q53" s="8"/>
    </row>
    <row r="54" spans="1:18" s="1" customFormat="1" ht="21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Q54" s="8"/>
    </row>
    <row r="55" spans="1:18" s="1" customFormat="1" ht="21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Q55" s="8"/>
    </row>
    <row r="56" spans="1:18" s="1" customFormat="1" ht="21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Q56" s="8"/>
    </row>
    <row r="57" spans="1:18" s="1" customFormat="1" ht="21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Q57" s="8"/>
    </row>
    <row r="58" spans="1:18" s="1" customFormat="1" ht="21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Q58" s="8"/>
    </row>
    <row r="59" spans="1:18" s="1" customFormat="1" ht="21" customHeight="1" x14ac:dyDescent="0.2">
      <c r="A59" s="43" t="s">
        <v>28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Q59" s="8"/>
    </row>
    <row r="60" spans="1:18" s="1" customFormat="1" ht="21" customHeight="1" x14ac:dyDescent="0.2">
      <c r="A60" s="44" t="s">
        <v>60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Q60" s="8"/>
    </row>
    <row r="61" spans="1:18" s="1" customFormat="1" ht="21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Q61" s="8"/>
    </row>
    <row r="62" spans="1:18" s="1" customFormat="1" ht="21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Q62" s="8"/>
    </row>
    <row r="63" spans="1:18" s="1" customFormat="1" ht="21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Q63" s="8"/>
    </row>
    <row r="64" spans="1:18" s="1" customFormat="1" ht="21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Q64" s="8"/>
    </row>
    <row r="65" spans="1:17" s="1" customFormat="1" ht="21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Q65" s="8"/>
    </row>
    <row r="66" spans="1:1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</row>
  </sheetData>
  <mergeCells count="116">
    <mergeCell ref="E46:F46"/>
    <mergeCell ref="E47:F47"/>
    <mergeCell ref="A46:D46"/>
    <mergeCell ref="B30:C30"/>
    <mergeCell ref="J30:K30"/>
    <mergeCell ref="J31:K31"/>
    <mergeCell ref="J32:K32"/>
    <mergeCell ref="J33:K33"/>
    <mergeCell ref="L36:N36"/>
    <mergeCell ref="L30:N30"/>
    <mergeCell ref="L31:N31"/>
    <mergeCell ref="L32:N32"/>
    <mergeCell ref="L33:N33"/>
    <mergeCell ref="L34:N34"/>
    <mergeCell ref="B31:C31"/>
    <mergeCell ref="B32:C32"/>
    <mergeCell ref="B33:C33"/>
    <mergeCell ref="J34:K34"/>
    <mergeCell ref="A35:N35"/>
    <mergeCell ref="A29:A34"/>
    <mergeCell ref="B34:C34"/>
    <mergeCell ref="L24:N24"/>
    <mergeCell ref="L25:N25"/>
    <mergeCell ref="L26:N26"/>
    <mergeCell ref="L27:N27"/>
    <mergeCell ref="L29:N29"/>
    <mergeCell ref="B29:C29"/>
    <mergeCell ref="J29:K29"/>
    <mergeCell ref="L28:N28"/>
    <mergeCell ref="J24:K24"/>
    <mergeCell ref="J25:K25"/>
    <mergeCell ref="J26:K26"/>
    <mergeCell ref="J27:K27"/>
    <mergeCell ref="J28:K28"/>
    <mergeCell ref="A12:A13"/>
    <mergeCell ref="B12:I12"/>
    <mergeCell ref="J13:K13"/>
    <mergeCell ref="A23:A28"/>
    <mergeCell ref="B28:C28"/>
    <mergeCell ref="J23:K23"/>
    <mergeCell ref="B24:C24"/>
    <mergeCell ref="B25:C25"/>
    <mergeCell ref="B26:C26"/>
    <mergeCell ref="B27:C27"/>
    <mergeCell ref="A2:N2"/>
    <mergeCell ref="L20:N20"/>
    <mergeCell ref="K6:N6"/>
    <mergeCell ref="K8:N8"/>
    <mergeCell ref="K10:N10"/>
    <mergeCell ref="K12:N12"/>
    <mergeCell ref="K14:N14"/>
    <mergeCell ref="K16:N16"/>
    <mergeCell ref="K18:N18"/>
    <mergeCell ref="J9:K9"/>
    <mergeCell ref="J7:K7"/>
    <mergeCell ref="B6:I6"/>
    <mergeCell ref="B10:I10"/>
    <mergeCell ref="A3:A5"/>
    <mergeCell ref="B3:B5"/>
    <mergeCell ref="C3:C5"/>
    <mergeCell ref="D3:I3"/>
    <mergeCell ref="E4:E5"/>
    <mergeCell ref="I4:I5"/>
    <mergeCell ref="J3:K5"/>
    <mergeCell ref="D4:D5"/>
    <mergeCell ref="F4:F5"/>
    <mergeCell ref="G4:G5"/>
    <mergeCell ref="H4:H5"/>
    <mergeCell ref="L23:N23"/>
    <mergeCell ref="L7:N7"/>
    <mergeCell ref="L9:N9"/>
    <mergeCell ref="L11:N11"/>
    <mergeCell ref="L13:N13"/>
    <mergeCell ref="L15:N15"/>
    <mergeCell ref="A6:A7"/>
    <mergeCell ref="A10:A11"/>
    <mergeCell ref="J11:K11"/>
    <mergeCell ref="A8:A9"/>
    <mergeCell ref="B8:I8"/>
    <mergeCell ref="B23:C23"/>
    <mergeCell ref="A18:A19"/>
    <mergeCell ref="B18:I18"/>
    <mergeCell ref="J19:K19"/>
    <mergeCell ref="A20:A21"/>
    <mergeCell ref="B20:I20"/>
    <mergeCell ref="J21:K21"/>
    <mergeCell ref="J17:K17"/>
    <mergeCell ref="A16:A17"/>
    <mergeCell ref="B16:I16"/>
    <mergeCell ref="A14:A15"/>
    <mergeCell ref="B14:I14"/>
    <mergeCell ref="J15:K15"/>
    <mergeCell ref="L3:N5"/>
    <mergeCell ref="A59:N59"/>
    <mergeCell ref="A60:N65"/>
    <mergeCell ref="G46:I46"/>
    <mergeCell ref="G47:I47"/>
    <mergeCell ref="J46:J47"/>
    <mergeCell ref="K46:K47"/>
    <mergeCell ref="L37:N37"/>
    <mergeCell ref="A52:N57"/>
    <mergeCell ref="A51:N51"/>
    <mergeCell ref="A49:C49"/>
    <mergeCell ref="E42:I42"/>
    <mergeCell ref="J49:K49"/>
    <mergeCell ref="J36:K37"/>
    <mergeCell ref="E49:H49"/>
    <mergeCell ref="A44:C44"/>
    <mergeCell ref="A40:D40"/>
    <mergeCell ref="A38:N38"/>
    <mergeCell ref="A36:C36"/>
    <mergeCell ref="A37:C37"/>
    <mergeCell ref="L17:N17"/>
    <mergeCell ref="L19:N19"/>
    <mergeCell ref="L21:N21"/>
    <mergeCell ref="A22:N22"/>
  </mergeCells>
  <phoneticPr fontId="3" type="noConversion"/>
  <pageMargins left="0.7" right="0.7" top="0.75" bottom="0.75" header="0.3" footer="0.3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28"/>
  <sheetViews>
    <sheetView showGridLines="0" tabSelected="1" zoomScale="66" zoomScaleNormal="100" workbookViewId="0">
      <selection activeCell="M20" sqref="M20"/>
    </sheetView>
  </sheetViews>
  <sheetFormatPr baseColWidth="10" defaultColWidth="9.1640625" defaultRowHeight="15" x14ac:dyDescent="0.2"/>
  <cols>
    <col min="1" max="1" width="17.6640625" style="1" customWidth="1"/>
    <col min="2" max="2" width="19.1640625" style="1" customWidth="1"/>
    <col min="3" max="3" width="13.6640625" style="1" customWidth="1"/>
    <col min="4" max="4" width="25.5" style="1" customWidth="1"/>
    <col min="5" max="5" width="18.1640625" style="1" customWidth="1"/>
    <col min="6" max="6" width="9.5" style="1" customWidth="1"/>
    <col min="7" max="7" width="23.6640625" style="1" customWidth="1"/>
    <col min="8" max="8" width="20" style="1" customWidth="1"/>
    <col min="9" max="9" width="12.5" style="1" customWidth="1"/>
    <col min="10" max="10" width="27" style="1" customWidth="1"/>
    <col min="11" max="11" width="13" style="1" customWidth="1"/>
    <col min="12" max="12" width="13.33203125" style="1" customWidth="1"/>
    <col min="13" max="13" width="21.5" style="1" customWidth="1"/>
    <col min="14" max="22" width="9.1640625" style="1"/>
    <col min="23" max="23" width="15.5" style="1" customWidth="1"/>
    <col min="24" max="24" width="20.5" style="1" customWidth="1"/>
    <col min="25" max="16384" width="9.1640625" style="1"/>
  </cols>
  <sheetData>
    <row r="2" spans="1:13" ht="29" x14ac:dyDescent="0.35">
      <c r="A2" s="105" t="s">
        <v>83</v>
      </c>
      <c r="B2" s="105"/>
      <c r="C2" s="105"/>
      <c r="D2" s="105"/>
      <c r="E2" s="105"/>
      <c r="F2" s="105"/>
      <c r="G2" s="105"/>
      <c r="H2" s="105"/>
      <c r="I2" s="105"/>
      <c r="J2" s="105"/>
      <c r="L2" s="36" t="s">
        <v>14</v>
      </c>
      <c r="M2" s="37" t="str">
        <f>'Genotyping Matrix'!Q2</f>
        <v>DD-MMM-YYYY</v>
      </c>
    </row>
    <row r="4" spans="1:13" ht="15" customHeight="1" x14ac:dyDescent="0.2">
      <c r="A4" s="107" t="s">
        <v>56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3" ht="40" customHeight="1" x14ac:dyDescent="0.2">
      <c r="A5" s="20" t="s">
        <v>7</v>
      </c>
      <c r="B5" s="20" t="s">
        <v>44</v>
      </c>
      <c r="C5" s="20" t="s">
        <v>8</v>
      </c>
      <c r="D5" s="20" t="s">
        <v>45</v>
      </c>
      <c r="E5" s="20" t="s">
        <v>46</v>
      </c>
      <c r="F5" s="20" t="s">
        <v>8</v>
      </c>
      <c r="G5" s="20" t="s">
        <v>47</v>
      </c>
      <c r="H5" s="20" t="s">
        <v>71</v>
      </c>
      <c r="I5" s="20" t="s">
        <v>8</v>
      </c>
      <c r="J5" s="20" t="s">
        <v>72</v>
      </c>
    </row>
    <row r="6" spans="1:13" ht="20" x14ac:dyDescent="0.2">
      <c r="A6" s="35" t="s">
        <v>9</v>
      </c>
      <c r="B6" s="35">
        <v>7.5</v>
      </c>
      <c r="C6" s="96">
        <f>'Genotyping Matrix'!D37</f>
        <v>6.5</v>
      </c>
      <c r="D6" s="35">
        <f>B6*C6</f>
        <v>48.75</v>
      </c>
      <c r="E6" s="35">
        <v>7.5</v>
      </c>
      <c r="F6" s="96">
        <f>'Genotyping Matrix'!E37</f>
        <v>6.5</v>
      </c>
      <c r="G6" s="35">
        <f>E6*F6</f>
        <v>48.75</v>
      </c>
      <c r="H6" s="35">
        <v>7.5</v>
      </c>
      <c r="I6" s="96">
        <f>'Genotyping Matrix'!F37</f>
        <v>9.1</v>
      </c>
      <c r="J6" s="35">
        <f>H6*I6</f>
        <v>68.25</v>
      </c>
    </row>
    <row r="7" spans="1:13" ht="40" x14ac:dyDescent="0.2">
      <c r="A7" s="35" t="s">
        <v>29</v>
      </c>
      <c r="B7" s="35">
        <v>1.5</v>
      </c>
      <c r="C7" s="97"/>
      <c r="D7" s="35">
        <f>B7*C6</f>
        <v>9.75</v>
      </c>
      <c r="E7" s="35">
        <v>1.5</v>
      </c>
      <c r="F7" s="99"/>
      <c r="G7" s="35">
        <f>E7*F6</f>
        <v>9.75</v>
      </c>
      <c r="H7" s="35">
        <v>1.5</v>
      </c>
      <c r="I7" s="99"/>
      <c r="J7" s="35">
        <f>H7*I6</f>
        <v>13.649999999999999</v>
      </c>
    </row>
    <row r="8" spans="1:13" ht="20" x14ac:dyDescent="0.2">
      <c r="A8" s="35" t="s">
        <v>10</v>
      </c>
      <c r="B8" s="35">
        <v>5</v>
      </c>
      <c r="C8" s="97"/>
      <c r="D8" s="35">
        <f>B8*C6</f>
        <v>32.5</v>
      </c>
      <c r="E8" s="35">
        <v>5</v>
      </c>
      <c r="F8" s="99"/>
      <c r="G8" s="35">
        <f>E8*F6</f>
        <v>32.5</v>
      </c>
      <c r="H8" s="35">
        <v>5</v>
      </c>
      <c r="I8" s="99"/>
      <c r="J8" s="35">
        <f>H8*I6</f>
        <v>45.5</v>
      </c>
    </row>
    <row r="9" spans="1:13" ht="20" x14ac:dyDescent="0.2">
      <c r="A9" s="40" t="s">
        <v>11</v>
      </c>
      <c r="B9" s="35">
        <v>14</v>
      </c>
      <c r="C9" s="98"/>
      <c r="D9" s="35">
        <f>B9*C6</f>
        <v>91</v>
      </c>
      <c r="E9" s="35">
        <v>14</v>
      </c>
      <c r="F9" s="100"/>
      <c r="G9" s="35">
        <f>E9*F6</f>
        <v>91</v>
      </c>
      <c r="H9" s="35">
        <v>14</v>
      </c>
      <c r="I9" s="100"/>
      <c r="J9" s="35">
        <f>H9*I6</f>
        <v>127.39999999999999</v>
      </c>
    </row>
    <row r="10" spans="1:13" ht="20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3" ht="21" x14ac:dyDescent="0.2">
      <c r="A11" s="102" t="s">
        <v>57</v>
      </c>
      <c r="B11" s="103"/>
      <c r="C11" s="103"/>
      <c r="D11" s="103"/>
      <c r="E11" s="103"/>
      <c r="F11" s="103"/>
      <c r="G11" s="103"/>
      <c r="H11" s="103"/>
      <c r="I11" s="103"/>
      <c r="J11" s="104"/>
    </row>
    <row r="12" spans="1:13" ht="43" customHeight="1" x14ac:dyDescent="0.2">
      <c r="A12" s="20" t="s">
        <v>7</v>
      </c>
      <c r="B12" s="20" t="s">
        <v>48</v>
      </c>
      <c r="C12" s="20" t="s">
        <v>8</v>
      </c>
      <c r="D12" s="20" t="s">
        <v>73</v>
      </c>
      <c r="E12" s="20" t="s">
        <v>74</v>
      </c>
      <c r="F12" s="20" t="s">
        <v>8</v>
      </c>
      <c r="G12" s="20" t="s">
        <v>75</v>
      </c>
      <c r="H12" s="20" t="s">
        <v>76</v>
      </c>
      <c r="I12" s="20" t="s">
        <v>8</v>
      </c>
      <c r="J12" s="20" t="s">
        <v>77</v>
      </c>
    </row>
    <row r="13" spans="1:13" ht="20" x14ac:dyDescent="0.2">
      <c r="A13" s="35" t="s">
        <v>9</v>
      </c>
      <c r="B13" s="35">
        <v>7.5</v>
      </c>
      <c r="C13" s="106">
        <f>'Genotyping Matrix'!I37</f>
        <v>9.1</v>
      </c>
      <c r="D13" s="35">
        <f>B13*C13</f>
        <v>68.25</v>
      </c>
      <c r="E13" s="35">
        <v>7.5</v>
      </c>
      <c r="F13" s="106">
        <f>'Genotyping Matrix'!G37</f>
        <v>7.8</v>
      </c>
      <c r="G13" s="35">
        <f>E13*F13</f>
        <v>58.5</v>
      </c>
      <c r="H13" s="35">
        <v>7.5</v>
      </c>
      <c r="I13" s="96">
        <f>'Genotyping Matrix'!H37</f>
        <v>7.8</v>
      </c>
      <c r="J13" s="35">
        <f>H13*I13</f>
        <v>58.5</v>
      </c>
    </row>
    <row r="14" spans="1:13" ht="40" x14ac:dyDescent="0.2">
      <c r="A14" s="35" t="s">
        <v>29</v>
      </c>
      <c r="B14" s="35">
        <v>1.5</v>
      </c>
      <c r="C14" s="49"/>
      <c r="D14" s="35">
        <f>B14*C13</f>
        <v>13.649999999999999</v>
      </c>
      <c r="E14" s="35">
        <v>1.5</v>
      </c>
      <c r="F14" s="49"/>
      <c r="G14" s="35">
        <f>E14*F13</f>
        <v>11.7</v>
      </c>
      <c r="H14" s="35">
        <v>1.5</v>
      </c>
      <c r="I14" s="99"/>
      <c r="J14" s="35">
        <f>H14*I13</f>
        <v>11.7</v>
      </c>
    </row>
    <row r="15" spans="1:13" ht="20" x14ac:dyDescent="0.2">
      <c r="A15" s="35" t="s">
        <v>10</v>
      </c>
      <c r="B15" s="35">
        <v>5</v>
      </c>
      <c r="C15" s="49"/>
      <c r="D15" s="35">
        <f>B15*C13</f>
        <v>45.5</v>
      </c>
      <c r="E15" s="35">
        <v>5</v>
      </c>
      <c r="F15" s="49"/>
      <c r="G15" s="35">
        <f>E15*F13</f>
        <v>39</v>
      </c>
      <c r="H15" s="35">
        <v>5</v>
      </c>
      <c r="I15" s="99"/>
      <c r="J15" s="35">
        <f>H15*I13</f>
        <v>39</v>
      </c>
    </row>
    <row r="16" spans="1:13" ht="20" x14ac:dyDescent="0.2">
      <c r="A16" s="40" t="s">
        <v>11</v>
      </c>
      <c r="B16" s="35">
        <v>14</v>
      </c>
      <c r="C16" s="49"/>
      <c r="D16" s="35">
        <f>B16*C13</f>
        <v>127.39999999999999</v>
      </c>
      <c r="E16" s="35">
        <v>14</v>
      </c>
      <c r="F16" s="49"/>
      <c r="G16" s="35">
        <f>E16*F13</f>
        <v>109.2</v>
      </c>
      <c r="H16" s="35">
        <v>14</v>
      </c>
      <c r="I16" s="100"/>
      <c r="J16" s="35">
        <f>H16*I13</f>
        <v>109.2</v>
      </c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4"/>
      <c r="B18" s="3"/>
      <c r="C18" s="3"/>
      <c r="D18" s="5"/>
      <c r="E18" s="5"/>
      <c r="F18" s="5"/>
      <c r="G18" s="5"/>
      <c r="H18" s="3"/>
      <c r="I18" s="3"/>
      <c r="J18" s="3"/>
    </row>
    <row r="19" spans="1:10" ht="21" x14ac:dyDescent="0.25">
      <c r="D19" s="101" t="s">
        <v>52</v>
      </c>
      <c r="E19" s="101"/>
      <c r="F19" s="101"/>
      <c r="G19" s="101"/>
    </row>
    <row r="20" spans="1:10" ht="19" x14ac:dyDescent="0.25">
      <c r="D20" s="38"/>
      <c r="E20" s="50" t="s">
        <v>53</v>
      </c>
      <c r="F20" s="50"/>
      <c r="G20" s="50"/>
    </row>
    <row r="21" spans="1:10" ht="19" x14ac:dyDescent="0.2">
      <c r="D21" s="39" t="s">
        <v>49</v>
      </c>
      <c r="E21" s="95">
        <f>D7</f>
        <v>9.75</v>
      </c>
      <c r="F21" s="95"/>
      <c r="G21" s="95"/>
    </row>
    <row r="22" spans="1:10" ht="19" x14ac:dyDescent="0.2">
      <c r="D22" s="39" t="s">
        <v>50</v>
      </c>
      <c r="E22" s="95">
        <f>G7</f>
        <v>9.75</v>
      </c>
      <c r="F22" s="95"/>
      <c r="G22" s="95"/>
    </row>
    <row r="23" spans="1:10" ht="19" x14ac:dyDescent="0.2">
      <c r="D23" s="39" t="s">
        <v>78</v>
      </c>
      <c r="E23" s="95">
        <f>J7</f>
        <v>13.649999999999999</v>
      </c>
      <c r="F23" s="95"/>
      <c r="G23" s="95"/>
    </row>
    <row r="24" spans="1:10" ht="19" x14ac:dyDescent="0.2">
      <c r="D24" s="39" t="s">
        <v>51</v>
      </c>
      <c r="E24" s="95">
        <f>D14</f>
        <v>13.649999999999999</v>
      </c>
      <c r="F24" s="95"/>
      <c r="G24" s="95"/>
    </row>
    <row r="25" spans="1:10" ht="19" x14ac:dyDescent="0.2">
      <c r="D25" s="39" t="s">
        <v>79</v>
      </c>
      <c r="E25" s="95">
        <f>G14</f>
        <v>11.7</v>
      </c>
      <c r="F25" s="95"/>
      <c r="G25" s="95"/>
    </row>
    <row r="26" spans="1:10" ht="19" x14ac:dyDescent="0.2">
      <c r="D26" s="39" t="s">
        <v>80</v>
      </c>
      <c r="E26" s="95">
        <f>J14</f>
        <v>11.7</v>
      </c>
      <c r="F26" s="95"/>
      <c r="G26" s="95"/>
    </row>
    <row r="27" spans="1:10" ht="19" x14ac:dyDescent="0.2">
      <c r="D27" s="39" t="s">
        <v>12</v>
      </c>
      <c r="E27" s="95">
        <f>SUM(D8,G8,J8,D15,G15,J15)</f>
        <v>234</v>
      </c>
      <c r="F27" s="95"/>
      <c r="G27" s="95"/>
    </row>
    <row r="28" spans="1:10" ht="19" x14ac:dyDescent="0.2">
      <c r="D28" s="39" t="s">
        <v>9</v>
      </c>
      <c r="E28" s="95">
        <f>SUM(B6,D6,G6,J6,D13,G13,J13)</f>
        <v>358.5</v>
      </c>
      <c r="F28" s="95"/>
      <c r="G28" s="95"/>
    </row>
  </sheetData>
  <mergeCells count="19">
    <mergeCell ref="A2:J2"/>
    <mergeCell ref="F13:F16"/>
    <mergeCell ref="I6:I9"/>
    <mergeCell ref="A4:J4"/>
    <mergeCell ref="E20:G20"/>
    <mergeCell ref="C13:C16"/>
    <mergeCell ref="E21:G21"/>
    <mergeCell ref="E22:G22"/>
    <mergeCell ref="C6:C9"/>
    <mergeCell ref="F6:F9"/>
    <mergeCell ref="D19:G19"/>
    <mergeCell ref="A11:J11"/>
    <mergeCell ref="I13:I16"/>
    <mergeCell ref="E28:G28"/>
    <mergeCell ref="E23:G23"/>
    <mergeCell ref="E25:G25"/>
    <mergeCell ref="E26:G26"/>
    <mergeCell ref="E24:G24"/>
    <mergeCell ref="E27:G27"/>
  </mergeCells>
  <pageMargins left="0.7" right="0.7" top="0.75" bottom="0.75" header="0.3" footer="0.3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Genotyping Matrix</vt:lpstr>
      <vt:lpstr>PCR Master Mix Calculations</vt:lpstr>
    </vt:vector>
  </TitlesOfParts>
  <Company>UT Southwestern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Lewis</dc:creator>
  <cp:lastModifiedBy>Microsoft Office User</cp:lastModifiedBy>
  <cp:lastPrinted>2021-12-17T14:37:09Z</cp:lastPrinted>
  <dcterms:created xsi:type="dcterms:W3CDTF">2020-12-15T16:49:06Z</dcterms:created>
  <dcterms:modified xsi:type="dcterms:W3CDTF">2022-02-12T04:53:01Z</dcterms:modified>
</cp:coreProperties>
</file>